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35" windowHeight="8535" tabRatio="522" activeTab="1"/>
  </bookViews>
  <sheets>
    <sheet name="KEY" sheetId="1" r:id="rId1"/>
    <sheet name="General" sheetId="2" r:id="rId2"/>
    <sheet name="Retention" sheetId="3" r:id="rId3"/>
    <sheet name="Graduation" sheetId="4" r:id="rId4"/>
    <sheet name="ChartData" sheetId="5" state="hidden" r:id="rId5"/>
    <sheet name="Summary" sheetId="6" r:id="rId6"/>
  </sheets>
  <definedNames>
    <definedName name="_xlnm.Print_Area" localSheetId="1">'General'!$A$1:$B$30</definedName>
    <definedName name="_xlnm.Print_Area" localSheetId="3">'Graduation'!$A$1:$T$130</definedName>
    <definedName name="_xlnm.Print_Area" localSheetId="2">'Retention'!$A$1:$I$39</definedName>
    <definedName name="_xlnm.Print_Area" localSheetId="5">'Summary'!$A$1:$L$64</definedName>
    <definedName name="_xlnm.Print_Titles" localSheetId="3">'Graduation'!$1:$1</definedName>
    <definedName name="_xlnm.Print_Titles" localSheetId="5">'Summary'!$1:$4</definedName>
  </definedNames>
  <calcPr fullCalcOnLoad="1"/>
</workbook>
</file>

<file path=xl/comments3.xml><?xml version="1.0" encoding="utf-8"?>
<comments xmlns="http://schemas.openxmlformats.org/spreadsheetml/2006/main">
  <authors>
    <author>Sandra Alexander</author>
  </authors>
  <commentList>
    <comment ref="H23" authorId="0">
      <text>
        <r>
          <rPr>
            <b/>
            <sz val="8"/>
            <color indexed="12"/>
            <rFont val="Tahoma"/>
            <family val="2"/>
          </rPr>
          <t>This should match number from cohort graduating as reported in 'Graduation' worksheet - Row 25, Col. G</t>
        </r>
        <r>
          <rPr>
            <b/>
            <sz val="8"/>
            <rFont val="Tahoma"/>
            <family val="2"/>
          </rPr>
          <t>.</t>
        </r>
      </text>
    </comment>
  </commentList>
</comments>
</file>

<file path=xl/comments4.xml><?xml version="1.0" encoding="utf-8"?>
<comments xmlns="http://schemas.openxmlformats.org/spreadsheetml/2006/main">
  <authors>
    <author>Sandra Alexander</author>
    <author>Sandra Atkins</author>
  </authors>
  <commentList>
    <comment ref="J21" authorId="0">
      <text>
        <r>
          <rPr>
            <sz val="8"/>
            <color indexed="12"/>
            <rFont val="Tahoma"/>
            <family val="2"/>
          </rPr>
          <t>This information would exclude students graduating in disciplines other than A/S, Engineering, or Business.</t>
        </r>
      </text>
    </comment>
    <comment ref="O36" authorId="0">
      <text>
        <r>
          <rPr>
            <sz val="8"/>
            <color indexed="12"/>
            <rFont val="Tahoma"/>
            <family val="2"/>
          </rPr>
          <t>Students reported in blocks D-G and J-M cannot sum to more than the entering cohort in C.</t>
        </r>
      </text>
    </comment>
    <comment ref="O48" authorId="0">
      <text>
        <r>
          <rPr>
            <sz val="8"/>
            <color indexed="12"/>
            <rFont val="Tahoma"/>
            <family val="2"/>
          </rPr>
          <t>Students reported in blocks D-G and J-M cannot sum to more than the entering cohort in C.</t>
        </r>
      </text>
    </comment>
    <comment ref="O61" authorId="0">
      <text>
        <r>
          <rPr>
            <sz val="8"/>
            <color indexed="12"/>
            <rFont val="Tahoma"/>
            <family val="2"/>
          </rPr>
          <t>Students reported in blocks D-G and J-M cannot sum to more than the entering cohort in C.</t>
        </r>
      </text>
    </comment>
    <comment ref="B18" authorId="1">
      <text>
        <r>
          <rPr>
            <sz val="8"/>
            <color indexed="12"/>
            <rFont val="Tahoma"/>
            <family val="2"/>
          </rPr>
          <t>This should be the "adjusted" entering cohort in fall of year shown.</t>
        </r>
      </text>
    </comment>
  </commentList>
</comments>
</file>

<file path=xl/sharedStrings.xml><?xml version="1.0" encoding="utf-8"?>
<sst xmlns="http://schemas.openxmlformats.org/spreadsheetml/2006/main" count="278" uniqueCount="160">
  <si>
    <t>The institution as a whole. (All undergraduate baccalaureate programs)</t>
  </si>
  <si>
    <t>Please include all those students from each entering cohort that graduated in the period shown,</t>
  </si>
  <si>
    <t>even if they did not graduate from the degree program originally entered.</t>
  </si>
  <si>
    <t>Please report additional graduates, not cumulative totals.</t>
  </si>
  <si>
    <t>Undergraduate Liberal Arts or Arts and Sciences programs</t>
  </si>
  <si>
    <t>NOTE: If your institution offers only Liberal Arts or Arts and Sciences programs, your answer here</t>
  </si>
  <si>
    <t>would be the same as question 1.</t>
  </si>
  <si>
    <t>Number of full-time new</t>
  </si>
  <si>
    <t>freshmen entering in</t>
  </si>
  <si>
    <t>fall of year shown</t>
  </si>
  <si>
    <t>Number from cohort</t>
  </si>
  <si>
    <t>graduating by</t>
  </si>
  <si>
    <t>August 31 of:</t>
  </si>
  <si>
    <t>Arts &amp; Sciences</t>
  </si>
  <si>
    <t>with degrees in</t>
  </si>
  <si>
    <t>Number from cohort graduating</t>
  </si>
  <si>
    <t>Undergraduate engineering programs</t>
  </si>
  <si>
    <t>Engineering</t>
  </si>
  <si>
    <t>By Ethnic Group -- for the institution as a whole (All undergraduate baccalaureate programs)</t>
  </si>
  <si>
    <t>Please include U.S. citizens and permanent resident aliens in all categories except</t>
  </si>
  <si>
    <t>Non-Resident Aliens.</t>
  </si>
  <si>
    <t>Black, Non-Hispanic</t>
  </si>
  <si>
    <t>Undergraduate business programs</t>
  </si>
  <si>
    <t>Business</t>
  </si>
  <si>
    <t>Asian &amp; Pacific Islander</t>
  </si>
  <si>
    <t>White</t>
  </si>
  <si>
    <t>Hispanic</t>
  </si>
  <si>
    <t>American Indian and Alaskan Native</t>
  </si>
  <si>
    <t>Unknown</t>
  </si>
  <si>
    <t>Non-resident Aliens</t>
  </si>
  <si>
    <t>with degrees in departments</t>
  </si>
  <si>
    <t>other than Arts &amp; Sciences</t>
  </si>
  <si>
    <t>Number of Arts &amp; Sciences degrees granted</t>
  </si>
  <si>
    <t>to students in entering cohort year</t>
  </si>
  <si>
    <t>other than Engineering</t>
  </si>
  <si>
    <t>other than Business</t>
  </si>
  <si>
    <t>since we will combine data for these years to calculate ratios for the Ethnicity section</t>
  </si>
  <si>
    <t>Please indicate with</t>
  </si>
  <si>
    <t>an "X"</t>
  </si>
  <si>
    <r>
      <t>Yes</t>
    </r>
    <r>
      <rPr>
        <sz val="10"/>
        <rFont val="Arial"/>
        <family val="0"/>
      </rPr>
      <t>, our 3 years of data are complete</t>
    </r>
  </si>
  <si>
    <r>
      <t>No</t>
    </r>
    <r>
      <rPr>
        <sz val="10"/>
        <rFont val="Arial"/>
        <family val="0"/>
      </rPr>
      <t>, our 3 years of data are incomplete</t>
    </r>
  </si>
  <si>
    <t>Institution counts by ethnicity (continued).</t>
  </si>
  <si>
    <t>Respondent</t>
  </si>
  <si>
    <t>Title</t>
  </si>
  <si>
    <t>Phone</t>
  </si>
  <si>
    <t>Extension</t>
  </si>
  <si>
    <t>E-mail</t>
  </si>
  <si>
    <t>Overall</t>
  </si>
  <si>
    <t>American Indian &amp; Alaskan Native</t>
  </si>
  <si>
    <t>Non-Resident Aliens</t>
  </si>
  <si>
    <t>4-year</t>
  </si>
  <si>
    <t>5-year</t>
  </si>
  <si>
    <t>6-year</t>
  </si>
  <si>
    <t>7-year</t>
  </si>
  <si>
    <t>Graduation Rates By Cohort</t>
  </si>
  <si>
    <t>Number of Engineering degrees granted</t>
  </si>
  <si>
    <t>Number of Business degrees granted</t>
  </si>
  <si>
    <t>Four-year Rates</t>
  </si>
  <si>
    <t>Five-Year Rates</t>
  </si>
  <si>
    <t>Entering Fall Cohort</t>
  </si>
  <si>
    <t>Original number in entering fall cohort</t>
  </si>
  <si>
    <t>Deceased or disabled students</t>
  </si>
  <si>
    <t>Military, Foreign Aid Service, or Religious Mission students</t>
  </si>
  <si>
    <t>Adjusted entering fall cohort</t>
  </si>
  <si>
    <t>Currently enrolled (on campus)</t>
  </si>
  <si>
    <t>Studying elsewhere (expected to return)</t>
  </si>
  <si>
    <t>Total return</t>
  </si>
  <si>
    <t>Completed degree requirements by August 31</t>
  </si>
  <si>
    <t>Did not return</t>
  </si>
  <si>
    <t>On approved leave (expected to return)</t>
  </si>
  <si>
    <t>Withdrawn (no expected to return)</t>
  </si>
  <si>
    <t>Did not return (reason unknown)</t>
  </si>
  <si>
    <t>Status</t>
  </si>
  <si>
    <t>in</t>
  </si>
  <si>
    <t>Fall</t>
  </si>
  <si>
    <t>Optional:</t>
  </si>
  <si>
    <t>Detail on non-returning students included in line 9 above:</t>
  </si>
  <si>
    <t>you may count students returning and include them in "Studying Elsewhere" if they are engaged in a pre-approved course of study</t>
  </si>
  <si>
    <t>elsewhere (I.e., internship, study-abroad, etc.) and are guaranteed re-entry upon their return.)  Students who are on leave for reasons</t>
  </si>
  <si>
    <t>other than pre-approved course of study elsewhere should be included in the "Did not return" line on the top section of the survey (line 9)</t>
  </si>
  <si>
    <t>in the bottom section.  All other rows should be self-explanatory.</t>
  </si>
  <si>
    <t>cohort should be defined, as IPEDS instructs, using a census date of October 15 or the end of your institution's drop-add period,</t>
  </si>
  <si>
    <r>
      <t xml:space="preserve">Please include in each entering cohort all first-time, full-time freshmen in all baccalaureate (normally four- or five-year) programs. </t>
    </r>
    <r>
      <rPr>
        <u val="single"/>
        <sz val="8"/>
        <rFont val="Arial"/>
        <family val="2"/>
      </rPr>
      <t>The</t>
    </r>
  </si>
  <si>
    <r>
      <t>or another official reporting date</t>
    </r>
    <r>
      <rPr>
        <sz val="8"/>
        <rFont val="Arial"/>
        <family val="2"/>
      </rPr>
      <t>.  Please DO NOT adjust you original number of entering fall cohorts in line 1 for any reason.  You will</t>
    </r>
  </si>
  <si>
    <t>If you did not use the October 15 reporting date, please provide your official fall reporting date here</t>
  </si>
  <si>
    <t>Reported transfers*</t>
  </si>
  <si>
    <t>* Known transfers and self-reported student transfers.</t>
  </si>
  <si>
    <t>Retention Rates by Cohort</t>
  </si>
  <si>
    <t>Adjusted Cohort</t>
  </si>
  <si>
    <t>Currently Enrolled</t>
  </si>
  <si>
    <t>Total Return</t>
  </si>
  <si>
    <t>Total Returned</t>
  </si>
  <si>
    <t>Withdrawals</t>
  </si>
  <si>
    <t>Reason Unknown</t>
  </si>
  <si>
    <t>Transfers</t>
  </si>
  <si>
    <t>Approved Leave</t>
  </si>
  <si>
    <t>Retention Rates</t>
  </si>
  <si>
    <t>Return Rate (%):</t>
  </si>
  <si>
    <t>Non-return Rate (%):</t>
  </si>
  <si>
    <t>Total (must equal line 4)</t>
  </si>
  <si>
    <t>Statement of</t>
  </si>
  <si>
    <t xml:space="preserve">Understandings Regarding the Use of Data </t>
  </si>
  <si>
    <t>The Higher Education Data Sharing (HEDS) Consortium is a voluntary not-for-profit organization that assists member institutions in their planning, management, and institutional research, by assembling and sharing a mutually agreed upon and regularly updated set of information, and by providing other services as directed by the Board.</t>
  </si>
  <si>
    <t>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</si>
  <si>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HEDS members agree that they will use data from other institutions received through HEDS only for their own internal planning and management, and not for external publication.  HEDS members shall use discretion in how data for other institutions are used.  The HEDS representatives at each institution must assure that anyone to whom data are given understands their confidential character and the ground rules governing their use. </t>
  </si>
  <si>
    <t>Under the "fair play" ground rule, a HEDS institution is entitled to receive information from other members only in those areas and for those years for which it has provided comparable information.</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</si>
  <si>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</si>
  <si>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data shall not be identified by name without specific institutional permission and HEDS may not be identified as the source of the information without permission of the HEDS Board.</t>
  </si>
  <si>
    <t>Although the material in this report is based on public information, we remind you that it is available in this format only to member institutions, and, therefore, should be distributed only with the established Consortium guidelines listed above.  While HEDS strives for accuracy, we obviously cannot guarantee the accuracy of survey responses nor be responsible for consequential damages resulting from the use of HEDS data.</t>
  </si>
  <si>
    <t>Contents of this workbook:</t>
  </si>
  <si>
    <t>Page</t>
  </si>
  <si>
    <t>Description</t>
  </si>
  <si>
    <t>Key</t>
  </si>
  <si>
    <t>This page, introductory information</t>
  </si>
  <si>
    <t>General</t>
  </si>
  <si>
    <t>Respondent information</t>
  </si>
  <si>
    <t>Summary</t>
  </si>
  <si>
    <t>Summary indicators based on responses and prior year's data (if provided)</t>
  </si>
  <si>
    <t>Retention</t>
  </si>
  <si>
    <t>Graduation</t>
  </si>
  <si>
    <t>even if they are expected to return.  Such cases should be documented on the optional "On approved leave (expected to return)" line 12</t>
  </si>
  <si>
    <t>report an adjusted entering Fall cohort in line 4 if your institution had students who did not return because they are deceased or totally</t>
  </si>
  <si>
    <t>Total (must equal line 9)</t>
  </si>
  <si>
    <t>Currently Enrolled On Campus</t>
  </si>
  <si>
    <t>VALIDITY CHECKS</t>
  </si>
  <si>
    <t>The cells below will reflect "ERROR" if the amount reported in the given category exceeds the totals reported in item 1 (rows 22-25).</t>
  </si>
  <si>
    <t>Sum of Disciplines</t>
  </si>
  <si>
    <t>Sum of Ethnicities</t>
  </si>
  <si>
    <t>If you skipped lines 11-14, please disregard errors below.</t>
  </si>
  <si>
    <t>Submission of Retention Data</t>
  </si>
  <si>
    <t>Submission of Graduation Data</t>
  </si>
  <si>
    <t>Thank you for your participation in the HEDS Graduation and Retention Survey!</t>
  </si>
  <si>
    <t>PLEASE NOTE: Prior year's information has been provided on the Retention and Graduation sheets.  You should review and update these values as appropriate.</t>
  </si>
  <si>
    <t>Tot</t>
  </si>
  <si>
    <t>Tot by Disc</t>
  </si>
  <si>
    <t>Tot AS</t>
  </si>
  <si>
    <t>Tot Eng</t>
  </si>
  <si>
    <t>Tot Bus</t>
  </si>
  <si>
    <t>but not entering in Engineering</t>
  </si>
  <si>
    <t>but not entering in Arts &amp; Sciences</t>
  </si>
  <si>
    <t>but not entering in Business</t>
  </si>
  <si>
    <t>2001 Entering Cohort</t>
  </si>
  <si>
    <t>HEDS</t>
  </si>
  <si>
    <t>of the report.</t>
  </si>
  <si>
    <t>2002 Entering Cohort</t>
  </si>
  <si>
    <r>
      <t xml:space="preserve">This worksheet has been provided by HEDS for your use in submitting your responses to the HEDS Graduation and Retention Survey.  If you have questions or comments regarding this workbook, please contact Sandy Atkins by e-mail (satkins@e-heds.org) or by telephone (717.358.4448).  
</t>
    </r>
    <r>
      <rPr>
        <b/>
        <sz val="10"/>
        <color indexed="10"/>
        <rFont val="Arial"/>
        <family val="2"/>
      </rPr>
      <t>Please submit data on worksheets titled "Retention" and "Graduation".</t>
    </r>
    <r>
      <rPr>
        <sz val="8"/>
        <rFont val="Arial"/>
        <family val="2"/>
      </rPr>
      <t xml:space="preserve"> </t>
    </r>
  </si>
  <si>
    <t>2003 Entering Cohort</t>
  </si>
  <si>
    <t>HEDS Graduation and Retention Survey, 2008</t>
  </si>
  <si>
    <r>
      <t xml:space="preserve">Once you have completed this workbook, please e-mail it to Sandy Atkins at HEDS (satkins@e-heds.org) by </t>
    </r>
    <r>
      <rPr>
        <b/>
        <sz val="8"/>
        <color indexed="10"/>
        <rFont val="Arial"/>
        <family val="2"/>
      </rPr>
      <t>October 31, 2008</t>
    </r>
    <r>
      <rPr>
        <b/>
        <sz val="8"/>
        <rFont val="Arial"/>
        <family val="2"/>
      </rPr>
      <t>.</t>
    </r>
  </si>
  <si>
    <t>Graduation and Retention Survey, 2008</t>
  </si>
  <si>
    <t>Date</t>
  </si>
  <si>
    <t>and permanently disabled, or left school for Military Service, Foreign Aid Service, or Religious Missions.  (When reporting Fall 2008 status,</t>
  </si>
  <si>
    <t>Please confirm that you have provided complete data for Cohort Years 2001,  2002, and 2003</t>
  </si>
  <si>
    <t>2004 Entering Cohort</t>
  </si>
  <si>
    <t>Kenyon College</t>
  </si>
  <si>
    <t>End of second full week of classes, September 11, 2008</t>
  </si>
  <si>
    <t>Ronald K. Griggs</t>
  </si>
  <si>
    <t>Director of Institutional Reaearch</t>
  </si>
  <si>
    <t>740-427-5632</t>
  </si>
  <si>
    <t>griggs@kenyon.edu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</si>
</sst>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2">
    <font>
      <sz val="10"/>
      <name val="Arial"/>
      <family val="0"/>
    </font>
    <font>
      <sz val="11"/>
      <color indexed="8"/>
      <name val="Calibri"/>
      <family val="2"/>
    </font>
    <font>
      <b/>
      <sz val="10"/>
      <name val="Arial"/>
      <family val="2"/>
    </font>
    <font>
      <b/>
      <sz val="16"/>
      <name val="Arial"/>
      <family val="2"/>
    </font>
    <font>
      <b/>
      <sz val="18"/>
      <name val="Arial"/>
      <family val="2"/>
    </font>
    <font>
      <b/>
      <i/>
      <sz val="10"/>
      <name val="Arial"/>
      <family val="2"/>
    </font>
    <font>
      <i/>
      <sz val="10"/>
      <name val="Arial"/>
      <family val="2"/>
    </font>
    <font>
      <i/>
      <sz val="8"/>
      <name val="Arial"/>
      <family val="2"/>
    </font>
    <font>
      <sz val="8"/>
      <name val="Arial"/>
      <family val="2"/>
    </font>
    <font>
      <sz val="9"/>
      <name val="Arial"/>
      <family val="2"/>
    </font>
    <font>
      <b/>
      <sz val="12"/>
      <name val="Arial"/>
      <family val="2"/>
    </font>
    <font>
      <i/>
      <sz val="9"/>
      <name val="Arial"/>
      <family val="2"/>
    </font>
    <font>
      <b/>
      <sz val="9"/>
      <name val="Arial"/>
      <family val="2"/>
    </font>
    <font>
      <b/>
      <sz val="8"/>
      <name val="Arial"/>
      <family val="2"/>
    </font>
    <font>
      <u val="single"/>
      <sz val="8"/>
      <name val="Arial"/>
      <family val="2"/>
    </font>
    <font>
      <sz val="12"/>
      <name val="Arial"/>
      <family val="2"/>
    </font>
    <font>
      <sz val="8"/>
      <color indexed="18"/>
      <name val="Arial"/>
      <family val="2"/>
    </font>
    <font>
      <b/>
      <i/>
      <sz val="12"/>
      <name val="Arial"/>
      <family val="2"/>
    </font>
    <font>
      <b/>
      <sz val="8"/>
      <color indexed="12"/>
      <name val="Arial"/>
      <family val="2"/>
    </font>
    <font>
      <sz val="10"/>
      <color indexed="10"/>
      <name val="Arial"/>
      <family val="2"/>
    </font>
    <font>
      <b/>
      <sz val="10"/>
      <color indexed="10"/>
      <name val="Arial"/>
      <family val="2"/>
    </font>
    <font>
      <b/>
      <sz val="10"/>
      <color indexed="12"/>
      <name val="Arial"/>
      <family val="2"/>
    </font>
    <font>
      <sz val="8"/>
      <color indexed="12"/>
      <name val="Arial"/>
      <family val="2"/>
    </font>
    <font>
      <b/>
      <sz val="8"/>
      <color indexed="10"/>
      <name val="Arial"/>
      <family val="2"/>
    </font>
    <font>
      <sz val="8"/>
      <color indexed="10"/>
      <name val="Arial"/>
      <family val="2"/>
    </font>
    <font>
      <b/>
      <sz val="8"/>
      <color indexed="12"/>
      <name val="Tahoma"/>
      <family val="2"/>
    </font>
    <font>
      <sz val="8"/>
      <color indexed="12"/>
      <name val="Tahoma"/>
      <family val="2"/>
    </font>
    <font>
      <b/>
      <sz val="8"/>
      <name val="Tahoma"/>
      <family val="2"/>
    </font>
    <font>
      <u val="singl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right/>
      <top style="medium"/>
      <bottom style="thin"/>
    </border>
    <border>
      <left/>
      <right/>
      <top/>
      <bottom style="medium"/>
    </border>
    <border>
      <left/>
      <right/>
      <top/>
      <bottom style="dotted"/>
    </border>
    <border>
      <left style="thin"/>
      <right style="thin"/>
      <top style="double"/>
      <bottom style="thin"/>
    </border>
    <border>
      <left style="thin"/>
      <right style="thin"/>
      <top/>
      <bottom style="thin"/>
    </border>
    <border>
      <left style="thin"/>
      <right style="thin"/>
      <top style="thin"/>
      <bottom style="double"/>
    </border>
    <border>
      <left style="thin"/>
      <right style="thin"/>
      <top style="thin"/>
      <bottom/>
    </border>
    <border>
      <left style="thin"/>
      <right style="thin"/>
      <top style="medium"/>
      <bottom style="thin"/>
    </border>
    <border>
      <left style="thin"/>
      <right style="medium"/>
      <top style="double"/>
      <bottom style="thin"/>
    </border>
    <border>
      <left style="thin"/>
      <right style="thin"/>
      <top style="double"/>
      <bottom style="medium"/>
    </border>
    <border>
      <left style="thin"/>
      <right style="medium"/>
      <top style="double"/>
      <bottom style="medium"/>
    </border>
    <border>
      <left style="medium"/>
      <right style="thin"/>
      <top style="medium"/>
      <bottom/>
    </border>
    <border>
      <left style="medium"/>
      <right style="thin"/>
      <top/>
      <bottom/>
    </border>
    <border>
      <left style="medium"/>
      <right style="thin"/>
      <top/>
      <bottom style="medium"/>
    </border>
    <border>
      <left/>
      <right style="medium">
        <color indexed="10"/>
      </right>
      <top/>
      <bottom/>
    </border>
    <border>
      <left style="medium">
        <color indexed="10"/>
      </left>
      <right/>
      <top/>
      <bottom/>
    </border>
    <border>
      <left style="thin"/>
      <right style="medium"/>
      <top style="medium"/>
      <bottom style="thin"/>
    </border>
    <border>
      <left style="thin"/>
      <right style="medium"/>
      <top style="thin"/>
      <bottom style="double"/>
    </border>
    <border>
      <left style="thin"/>
      <right style="medium"/>
      <top style="thin"/>
      <bottom style="thin"/>
    </border>
    <border>
      <left style="medium">
        <color indexed="10"/>
      </left>
      <right/>
      <top/>
      <bottom style="medium">
        <color indexed="10"/>
      </bottom>
    </border>
    <border>
      <left/>
      <right style="medium">
        <color indexed="10"/>
      </right>
      <top/>
      <bottom style="medium">
        <color indexed="10"/>
      </bottom>
    </border>
    <border>
      <left style="medium">
        <color indexed="10"/>
      </left>
      <right/>
      <top style="medium">
        <color indexed="10"/>
      </top>
      <bottom/>
    </border>
    <border>
      <left/>
      <right style="medium">
        <color indexed="10"/>
      </right>
      <top style="medium">
        <color indexed="10"/>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xf>
    <xf numFmtId="0" fontId="0" fillId="33" borderId="0" xfId="0" applyFill="1" applyAlignment="1">
      <alignment/>
    </xf>
    <xf numFmtId="0" fontId="0" fillId="0" borderId="10" xfId="0" applyBorder="1" applyAlignment="1">
      <alignment/>
    </xf>
    <xf numFmtId="0" fontId="2" fillId="33" borderId="0" xfId="0" applyFont="1" applyFill="1" applyAlignment="1">
      <alignment/>
    </xf>
    <xf numFmtId="0" fontId="7" fillId="33" borderId="0" xfId="0" applyFont="1" applyFill="1" applyAlignment="1">
      <alignment/>
    </xf>
    <xf numFmtId="0" fontId="0" fillId="0" borderId="11" xfId="0" applyFill="1" applyBorder="1" applyAlignment="1" applyProtection="1">
      <alignment/>
      <protection locked="0"/>
    </xf>
    <xf numFmtId="0" fontId="9" fillId="33" borderId="0" xfId="0" applyFont="1" applyFill="1" applyAlignment="1">
      <alignment/>
    </xf>
    <xf numFmtId="0" fontId="10" fillId="33" borderId="0" xfId="0" applyFont="1" applyFill="1" applyAlignment="1">
      <alignment/>
    </xf>
    <xf numFmtId="0" fontId="0" fillId="0" borderId="0" xfId="0" applyFill="1" applyAlignment="1">
      <alignment/>
    </xf>
    <xf numFmtId="0" fontId="9" fillId="0" borderId="0" xfId="0" applyFont="1" applyAlignment="1">
      <alignment/>
    </xf>
    <xf numFmtId="0" fontId="11" fillId="0" borderId="0" xfId="0" applyFont="1" applyAlignment="1">
      <alignment horizontal="left" indent="1"/>
    </xf>
    <xf numFmtId="0" fontId="9" fillId="0" borderId="0" xfId="0" applyFont="1" applyAlignment="1">
      <alignment horizontal="left" indent="2"/>
    </xf>
    <xf numFmtId="0" fontId="12" fillId="0" borderId="0" xfId="0" applyFont="1" applyAlignment="1">
      <alignment/>
    </xf>
    <xf numFmtId="0" fontId="10" fillId="0" borderId="0" xfId="0" applyFont="1" applyFill="1" applyAlignment="1">
      <alignment/>
    </xf>
    <xf numFmtId="0" fontId="2" fillId="0" borderId="12" xfId="0" applyFont="1" applyBorder="1" applyAlignment="1">
      <alignment horizontal="center"/>
    </xf>
    <xf numFmtId="0" fontId="9" fillId="0" borderId="13" xfId="0" applyFont="1" applyBorder="1" applyAlignment="1">
      <alignment horizontal="left" indent="2"/>
    </xf>
    <xf numFmtId="164" fontId="11" fillId="0" borderId="0" xfId="0" applyNumberFormat="1" applyFont="1" applyAlignment="1">
      <alignment horizontal="right"/>
    </xf>
    <xf numFmtId="164" fontId="9" fillId="0" borderId="14" xfId="0" applyNumberFormat="1" applyFont="1" applyBorder="1" applyAlignment="1">
      <alignment horizontal="right"/>
    </xf>
    <xf numFmtId="0" fontId="9" fillId="0" borderId="0" xfId="0" applyFont="1" applyAlignment="1">
      <alignment horizontal="right"/>
    </xf>
    <xf numFmtId="164" fontId="9" fillId="0" borderId="0" xfId="0" applyNumberFormat="1" applyFont="1" applyAlignment="1">
      <alignment horizontal="right"/>
    </xf>
    <xf numFmtId="164" fontId="9" fillId="0" borderId="13" xfId="0" applyNumberFormat="1" applyFont="1" applyBorder="1" applyAlignment="1">
      <alignment horizontal="right"/>
    </xf>
    <xf numFmtId="164" fontId="0" fillId="0" borderId="0" xfId="0" applyNumberFormat="1" applyAlignment="1">
      <alignment/>
    </xf>
    <xf numFmtId="0" fontId="2" fillId="0" borderId="0" xfId="0" applyFont="1" applyFill="1" applyBorder="1" applyAlignment="1">
      <alignment/>
    </xf>
    <xf numFmtId="3" fontId="9" fillId="34" borderId="15" xfId="0" applyNumberFormat="1" applyFont="1" applyFill="1" applyBorder="1" applyAlignment="1" applyProtection="1">
      <alignment/>
      <protection/>
    </xf>
    <xf numFmtId="3" fontId="9" fillId="34" borderId="16" xfId="0" applyNumberFormat="1" applyFont="1" applyFill="1" applyBorder="1" applyAlignment="1" applyProtection="1">
      <alignment/>
      <protection/>
    </xf>
    <xf numFmtId="0" fontId="8" fillId="33" borderId="0" xfId="0" applyFont="1" applyFill="1" applyAlignment="1">
      <alignment/>
    </xf>
    <xf numFmtId="0" fontId="13" fillId="33" borderId="11" xfId="0" applyFont="1" applyFill="1" applyBorder="1" applyAlignment="1">
      <alignment horizontal="center"/>
    </xf>
    <xf numFmtId="0" fontId="8" fillId="33" borderId="11" xfId="0" applyFont="1" applyFill="1" applyBorder="1" applyAlignment="1">
      <alignment/>
    </xf>
    <xf numFmtId="0" fontId="13" fillId="33" borderId="17" xfId="0" applyFont="1" applyFill="1" applyBorder="1" applyAlignment="1">
      <alignment horizontal="center"/>
    </xf>
    <xf numFmtId="0" fontId="8" fillId="33" borderId="17" xfId="0" applyFont="1" applyFill="1" applyBorder="1" applyAlignment="1">
      <alignment/>
    </xf>
    <xf numFmtId="0" fontId="13" fillId="33" borderId="15" xfId="0" applyFont="1" applyFill="1" applyBorder="1" applyAlignment="1">
      <alignment horizontal="center"/>
    </xf>
    <xf numFmtId="0" fontId="8" fillId="33" borderId="15" xfId="0" applyFont="1" applyFill="1" applyBorder="1" applyAlignment="1">
      <alignment/>
    </xf>
    <xf numFmtId="0" fontId="13" fillId="33" borderId="16" xfId="0" applyFont="1" applyFill="1" applyBorder="1" applyAlignment="1">
      <alignment horizontal="center"/>
    </xf>
    <xf numFmtId="0" fontId="8" fillId="33" borderId="16" xfId="0" applyFont="1" applyFill="1" applyBorder="1" applyAlignment="1">
      <alignment/>
    </xf>
    <xf numFmtId="0" fontId="13" fillId="33" borderId="18" xfId="0" applyFont="1" applyFill="1" applyBorder="1" applyAlignment="1">
      <alignment horizontal="center"/>
    </xf>
    <xf numFmtId="0" fontId="8" fillId="33" borderId="18" xfId="0" applyFont="1" applyFill="1" applyBorder="1" applyAlignment="1">
      <alignment/>
    </xf>
    <xf numFmtId="3" fontId="9" fillId="34" borderId="18" xfId="0" applyNumberFormat="1" applyFont="1" applyFill="1" applyBorder="1" applyAlignment="1" applyProtection="1">
      <alignment/>
      <protection/>
    </xf>
    <xf numFmtId="0" fontId="13" fillId="33" borderId="19" xfId="0" applyFont="1" applyFill="1" applyBorder="1" applyAlignment="1">
      <alignment horizontal="center"/>
    </xf>
    <xf numFmtId="0" fontId="8" fillId="33" borderId="19" xfId="0" applyFont="1" applyFill="1" applyBorder="1" applyAlignment="1">
      <alignment/>
    </xf>
    <xf numFmtId="3" fontId="9" fillId="34" borderId="20" xfId="0" applyNumberFormat="1" applyFont="1" applyFill="1" applyBorder="1" applyAlignment="1" applyProtection="1">
      <alignment/>
      <protection/>
    </xf>
    <xf numFmtId="0" fontId="13" fillId="33" borderId="21" xfId="0" applyFont="1" applyFill="1" applyBorder="1" applyAlignment="1">
      <alignment horizontal="center"/>
    </xf>
    <xf numFmtId="0" fontId="8" fillId="33" borderId="21" xfId="0" applyFont="1" applyFill="1" applyBorder="1" applyAlignment="1">
      <alignment/>
    </xf>
    <xf numFmtId="3" fontId="9" fillId="34" borderId="21" xfId="0" applyNumberFormat="1" applyFont="1" applyFill="1" applyBorder="1" applyAlignment="1" applyProtection="1">
      <alignment/>
      <protection/>
    </xf>
    <xf numFmtId="3" fontId="9" fillId="34" borderId="22" xfId="0" applyNumberFormat="1" applyFont="1" applyFill="1" applyBorder="1" applyAlignment="1" applyProtection="1">
      <alignment/>
      <protection/>
    </xf>
    <xf numFmtId="0" fontId="0" fillId="33" borderId="23" xfId="0" applyFill="1" applyBorder="1" applyAlignment="1">
      <alignment/>
    </xf>
    <xf numFmtId="0" fontId="13" fillId="33" borderId="24" xfId="0" applyFont="1" applyFill="1" applyBorder="1" applyAlignment="1">
      <alignment horizontal="center"/>
    </xf>
    <xf numFmtId="0" fontId="0" fillId="33" borderId="25" xfId="0" applyFill="1" applyBorder="1" applyAlignment="1">
      <alignment/>
    </xf>
    <xf numFmtId="0" fontId="13" fillId="33" borderId="0" xfId="0" applyFont="1" applyFill="1" applyAlignment="1">
      <alignment/>
    </xf>
    <xf numFmtId="0" fontId="8" fillId="33" borderId="0" xfId="0" applyFont="1" applyFill="1" applyAlignment="1">
      <alignment/>
    </xf>
    <xf numFmtId="0" fontId="13" fillId="33" borderId="0" xfId="0" applyFont="1" applyFill="1" applyAlignment="1">
      <alignment/>
    </xf>
    <xf numFmtId="0" fontId="14" fillId="33" borderId="0" xfId="0" applyFont="1" applyFill="1" applyAlignment="1">
      <alignment/>
    </xf>
    <xf numFmtId="0" fontId="11" fillId="0" borderId="0" xfId="0" applyFont="1" applyAlignment="1">
      <alignment/>
    </xf>
    <xf numFmtId="0" fontId="9" fillId="0" borderId="0" xfId="0" applyFont="1" applyAlignment="1">
      <alignment horizontal="left" indent="1"/>
    </xf>
    <xf numFmtId="164" fontId="9" fillId="0" borderId="0" xfId="0" applyNumberFormat="1" applyFont="1" applyAlignment="1">
      <alignment/>
    </xf>
    <xf numFmtId="3" fontId="11" fillId="0" borderId="0" xfId="0" applyNumberFormat="1" applyFont="1" applyAlignment="1">
      <alignment/>
    </xf>
    <xf numFmtId="0" fontId="9" fillId="0" borderId="13" xfId="0" applyFont="1" applyBorder="1" applyAlignment="1">
      <alignment horizontal="left" indent="1"/>
    </xf>
    <xf numFmtId="0" fontId="9" fillId="0" borderId="0" xfId="0" applyFont="1" applyAlignment="1">
      <alignment/>
    </xf>
    <xf numFmtId="15" fontId="8" fillId="0" borderId="11" xfId="0" applyNumberFormat="1" applyFont="1" applyFill="1" applyBorder="1" applyAlignment="1" applyProtection="1">
      <alignment/>
      <protection locked="0"/>
    </xf>
    <xf numFmtId="3" fontId="9" fillId="0" borderId="11" xfId="0" applyNumberFormat="1" applyFont="1" applyFill="1" applyBorder="1" applyAlignment="1" applyProtection="1">
      <alignment/>
      <protection locked="0"/>
    </xf>
    <xf numFmtId="0" fontId="0" fillId="33" borderId="0" xfId="0" applyFill="1" applyAlignment="1">
      <alignment horizontal="center"/>
    </xf>
    <xf numFmtId="0" fontId="6" fillId="33" borderId="0" xfId="0" applyFont="1" applyFill="1" applyAlignment="1">
      <alignment/>
    </xf>
    <xf numFmtId="0" fontId="0" fillId="33" borderId="0" xfId="0" applyFont="1" applyFill="1" applyAlignment="1">
      <alignment horizontal="center"/>
    </xf>
    <xf numFmtId="0" fontId="2" fillId="33" borderId="11" xfId="0" applyFont="1" applyFill="1" applyBorder="1" applyAlignment="1">
      <alignment horizontal="center"/>
    </xf>
    <xf numFmtId="0" fontId="20" fillId="33" borderId="0" xfId="0" applyFont="1" applyFill="1" applyAlignment="1">
      <alignment horizontal="left"/>
    </xf>
    <xf numFmtId="0" fontId="7" fillId="33" borderId="0" xfId="0" applyFont="1" applyFill="1" applyAlignment="1">
      <alignment horizontal="left" indent="1"/>
    </xf>
    <xf numFmtId="0" fontId="5" fillId="33" borderId="0" xfId="0" applyFont="1" applyFill="1" applyAlignment="1">
      <alignment/>
    </xf>
    <xf numFmtId="0" fontId="18" fillId="33" borderId="0" xfId="0" applyFont="1" applyFill="1" applyAlignment="1">
      <alignment/>
    </xf>
    <xf numFmtId="0" fontId="19" fillId="33" borderId="0" xfId="0" applyFont="1" applyFill="1" applyAlignment="1">
      <alignment horizontal="center"/>
    </xf>
    <xf numFmtId="0" fontId="21" fillId="33" borderId="0" xfId="0" applyFont="1" applyFill="1" applyAlignment="1">
      <alignment/>
    </xf>
    <xf numFmtId="0" fontId="20" fillId="33" borderId="0" xfId="0" applyFont="1" applyFill="1" applyAlignment="1">
      <alignment/>
    </xf>
    <xf numFmtId="0" fontId="24" fillId="33" borderId="0" xfId="0" applyFont="1" applyFill="1" applyAlignment="1">
      <alignment/>
    </xf>
    <xf numFmtId="0" fontId="24" fillId="33" borderId="0" xfId="0" applyFont="1" applyFill="1" applyAlignment="1">
      <alignment wrapText="1"/>
    </xf>
    <xf numFmtId="0" fontId="24" fillId="33" borderId="0" xfId="0" applyFont="1" applyFill="1" applyAlignment="1">
      <alignment horizontal="center" wrapText="1"/>
    </xf>
    <xf numFmtId="3" fontId="24" fillId="33" borderId="0" xfId="0" applyNumberFormat="1" applyFont="1" applyFill="1" applyAlignment="1">
      <alignment/>
    </xf>
    <xf numFmtId="0" fontId="19" fillId="33" borderId="0" xfId="0" applyFont="1" applyFill="1" applyAlignment="1">
      <alignment horizontal="center"/>
    </xf>
    <xf numFmtId="0" fontId="28" fillId="33" borderId="0" xfId="0" applyFont="1" applyFill="1" applyAlignment="1">
      <alignment horizontal="center"/>
    </xf>
    <xf numFmtId="3" fontId="19" fillId="33" borderId="0" xfId="0" applyNumberFormat="1" applyFont="1" applyFill="1" applyAlignment="1">
      <alignment horizontal="center"/>
    </xf>
    <xf numFmtId="0" fontId="24" fillId="33" borderId="0" xfId="0" applyFont="1" applyFill="1" applyAlignment="1">
      <alignment horizontal="right"/>
    </xf>
    <xf numFmtId="0" fontId="8" fillId="33" borderId="0" xfId="0" applyFont="1" applyFill="1" applyAlignment="1">
      <alignment/>
    </xf>
    <xf numFmtId="0" fontId="0" fillId="33" borderId="0" xfId="0" applyFill="1" applyAlignment="1">
      <alignment/>
    </xf>
    <xf numFmtId="0" fontId="0" fillId="33" borderId="0" xfId="0" applyFill="1" applyAlignment="1">
      <alignment wrapText="1"/>
    </xf>
    <xf numFmtId="0" fontId="0" fillId="33" borderId="0" xfId="0" applyFont="1" applyFill="1" applyAlignment="1">
      <alignment/>
    </xf>
    <xf numFmtId="0" fontId="4" fillId="0" borderId="0" xfId="0" applyFont="1" applyFill="1" applyAlignment="1">
      <alignment/>
    </xf>
    <xf numFmtId="0" fontId="0" fillId="0" borderId="0" xfId="0" applyFill="1" applyAlignment="1">
      <alignment wrapText="1"/>
    </xf>
    <xf numFmtId="0" fontId="6" fillId="0" borderId="0" xfId="0" applyFont="1" applyFill="1" applyAlignment="1">
      <alignment/>
    </xf>
    <xf numFmtId="0" fontId="0" fillId="0" borderId="0" xfId="0" applyFont="1" applyFill="1" applyAlignment="1">
      <alignment/>
    </xf>
    <xf numFmtId="0" fontId="17" fillId="0" borderId="0" xfId="0" applyFont="1" applyFill="1" applyAlignment="1">
      <alignment/>
    </xf>
    <xf numFmtId="0" fontId="2" fillId="0" borderId="0" xfId="0" applyFont="1" applyFill="1" applyAlignment="1">
      <alignment/>
    </xf>
    <xf numFmtId="0" fontId="8" fillId="0" borderId="0" xfId="0" applyFont="1" applyFill="1" applyAlignment="1">
      <alignment/>
    </xf>
    <xf numFmtId="0" fontId="23" fillId="0" borderId="0" xfId="0" applyFont="1" applyFill="1" applyAlignment="1">
      <alignment/>
    </xf>
    <xf numFmtId="0" fontId="2" fillId="0" borderId="0" xfId="0" applyFont="1" applyFill="1" applyAlignment="1">
      <alignment/>
    </xf>
    <xf numFmtId="0" fontId="9" fillId="0" borderId="11" xfId="0" applyFont="1" applyFill="1" applyBorder="1" applyAlignment="1" applyProtection="1">
      <alignment/>
      <protection locked="0"/>
    </xf>
    <xf numFmtId="0" fontId="0" fillId="0" borderId="26" xfId="0" applyFill="1" applyBorder="1" applyAlignment="1">
      <alignment wrapText="1"/>
    </xf>
    <xf numFmtId="0" fontId="15" fillId="0" borderId="27" xfId="0" applyFont="1" applyFill="1" applyBorder="1" applyAlignment="1">
      <alignment wrapText="1"/>
    </xf>
    <xf numFmtId="0" fontId="0" fillId="0" borderId="27" xfId="0" applyFont="1" applyFill="1" applyBorder="1" applyAlignment="1">
      <alignment wrapText="1"/>
    </xf>
    <xf numFmtId="0" fontId="2" fillId="0" borderId="27" xfId="0" applyFont="1" applyFill="1" applyBorder="1" applyAlignment="1">
      <alignment horizontal="left" vertical="top" wrapText="1" indent="2"/>
    </xf>
    <xf numFmtId="0" fontId="0" fillId="0" borderId="26" xfId="0" applyFont="1" applyFill="1" applyBorder="1" applyAlignment="1">
      <alignment horizontal="left" wrapText="1"/>
    </xf>
    <xf numFmtId="0" fontId="0" fillId="0" borderId="26" xfId="0" applyFill="1" applyBorder="1" applyAlignment="1">
      <alignment horizontal="left" wrapText="1"/>
    </xf>
    <xf numFmtId="0" fontId="0" fillId="0" borderId="27" xfId="0" applyFont="1" applyFill="1" applyBorder="1" applyAlignment="1">
      <alignment horizontal="left" wrapText="1" indent="4"/>
    </xf>
    <xf numFmtId="0" fontId="4" fillId="35" borderId="0" xfId="0" applyFont="1" applyFill="1" applyAlignment="1">
      <alignment/>
    </xf>
    <xf numFmtId="0" fontId="0" fillId="35" borderId="0" xfId="0" applyFill="1" applyAlignment="1">
      <alignment/>
    </xf>
    <xf numFmtId="0" fontId="3" fillId="35" borderId="0" xfId="0" applyFont="1" applyFill="1" applyAlignment="1">
      <alignment/>
    </xf>
    <xf numFmtId="0" fontId="2" fillId="35" borderId="0" xfId="0" applyFont="1" applyFill="1" applyAlignment="1">
      <alignment/>
    </xf>
    <xf numFmtId="3" fontId="9" fillId="0" borderId="19" xfId="0" applyNumberFormat="1" applyFont="1" applyFill="1" applyBorder="1" applyAlignment="1" applyProtection="1">
      <alignment/>
      <protection locked="0"/>
    </xf>
    <xf numFmtId="3" fontId="9" fillId="0" borderId="28" xfId="0" applyNumberFormat="1" applyFont="1" applyFill="1" applyBorder="1" applyAlignment="1" applyProtection="1">
      <alignment/>
      <protection locked="0"/>
    </xf>
    <xf numFmtId="3" fontId="9" fillId="0" borderId="17" xfId="0" applyNumberFormat="1" applyFont="1" applyFill="1" applyBorder="1" applyAlignment="1" applyProtection="1">
      <alignment/>
      <protection locked="0"/>
    </xf>
    <xf numFmtId="3" fontId="9" fillId="0" borderId="29" xfId="0" applyNumberFormat="1" applyFont="1" applyFill="1" applyBorder="1" applyAlignment="1" applyProtection="1">
      <alignment/>
      <protection locked="0"/>
    </xf>
    <xf numFmtId="3" fontId="9" fillId="0" borderId="30" xfId="0" applyNumberFormat="1" applyFont="1" applyFill="1" applyBorder="1" applyAlignment="1" applyProtection="1">
      <alignment/>
      <protection locked="0"/>
    </xf>
    <xf numFmtId="0" fontId="0" fillId="0" borderId="0" xfId="0" applyFont="1" applyFill="1" applyAlignment="1">
      <alignment/>
    </xf>
    <xf numFmtId="0" fontId="2" fillId="0" borderId="0" xfId="0" applyFont="1" applyFill="1" applyAlignment="1">
      <alignment horizontal="center"/>
    </xf>
    <xf numFmtId="0" fontId="19" fillId="0" borderId="0" xfId="0" applyFont="1" applyFill="1" applyAlignment="1">
      <alignment/>
    </xf>
    <xf numFmtId="0" fontId="19" fillId="0" borderId="0" xfId="0" applyFont="1" applyFill="1" applyAlignment="1">
      <alignment horizontal="center"/>
    </xf>
    <xf numFmtId="0" fontId="22" fillId="0" borderId="0" xfId="0" applyFont="1" applyFill="1" applyAlignment="1">
      <alignment/>
    </xf>
    <xf numFmtId="0" fontId="0" fillId="35" borderId="0" xfId="0" applyFont="1" applyFill="1" applyAlignment="1">
      <alignment/>
    </xf>
    <xf numFmtId="0" fontId="0" fillId="0" borderId="11" xfId="0" applyFill="1" applyBorder="1" applyAlignment="1">
      <alignment/>
    </xf>
    <xf numFmtId="0" fontId="0" fillId="33" borderId="0" xfId="0" applyFont="1" applyFill="1" applyAlignment="1">
      <alignment/>
    </xf>
    <xf numFmtId="0" fontId="23" fillId="0" borderId="0" xfId="0" applyFont="1" applyFill="1" applyAlignment="1">
      <alignment wrapText="1"/>
    </xf>
    <xf numFmtId="0" fontId="0" fillId="0" borderId="0" xfId="0" applyFill="1" applyAlignment="1">
      <alignment wrapText="1"/>
    </xf>
    <xf numFmtId="0" fontId="8" fillId="0" borderId="0" xfId="0" applyFont="1" applyFill="1" applyAlignment="1">
      <alignment vertical="top" wrapText="1"/>
    </xf>
    <xf numFmtId="0" fontId="8" fillId="35" borderId="0" xfId="0" applyFont="1" applyFill="1" applyAlignment="1">
      <alignment vertical="top" wrapText="1"/>
    </xf>
    <xf numFmtId="0" fontId="0" fillId="35" borderId="0" xfId="0" applyFill="1" applyAlignment="1">
      <alignment wrapText="1"/>
    </xf>
    <xf numFmtId="0" fontId="4" fillId="35" borderId="0" xfId="0" applyFont="1" applyFill="1" applyAlignment="1">
      <alignment wrapText="1"/>
    </xf>
    <xf numFmtId="0" fontId="0" fillId="0" borderId="27" xfId="0" applyFont="1" applyFill="1" applyBorder="1" applyAlignment="1">
      <alignment wrapText="1"/>
    </xf>
    <xf numFmtId="0" fontId="0" fillId="0" borderId="26" xfId="0" applyFill="1" applyBorder="1" applyAlignment="1">
      <alignment wrapText="1"/>
    </xf>
    <xf numFmtId="0" fontId="16" fillId="0" borderId="31" xfId="0" applyFont="1" applyFill="1" applyBorder="1" applyAlignment="1">
      <alignment/>
    </xf>
    <xf numFmtId="0" fontId="8" fillId="0" borderId="32" xfId="0" applyFont="1" applyFill="1" applyBorder="1" applyAlignment="1">
      <alignment/>
    </xf>
    <xf numFmtId="0" fontId="10" fillId="0" borderId="33" xfId="0" applyFont="1" applyFill="1" applyBorder="1" applyAlignment="1">
      <alignment horizontal="center" wrapText="1"/>
    </xf>
    <xf numFmtId="0" fontId="0" fillId="0" borderId="34" xfId="0" applyFill="1" applyBorder="1" applyAlignment="1">
      <alignment wrapText="1"/>
    </xf>
    <xf numFmtId="0" fontId="10" fillId="0" borderId="27" xfId="0" applyFont="1" applyFill="1" applyBorder="1" applyAlignment="1">
      <alignment horizontal="center" wrapText="1"/>
    </xf>
    <xf numFmtId="0" fontId="13" fillId="33" borderId="35" xfId="0" applyFont="1" applyFill="1" applyBorder="1" applyAlignment="1">
      <alignment horizontal="center"/>
    </xf>
    <xf numFmtId="0" fontId="13" fillId="33" borderId="36" xfId="0" applyFont="1" applyFill="1" applyBorder="1" applyAlignment="1">
      <alignment horizontal="center"/>
    </xf>
    <xf numFmtId="0" fontId="13" fillId="33" borderId="37" xfId="0" applyFont="1" applyFill="1" applyBorder="1" applyAlignment="1">
      <alignment horizontal="center"/>
    </xf>
    <xf numFmtId="0" fontId="8"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3"/>
  <sheetViews>
    <sheetView showGridLines="0" showRowColHeaders="0" zoomScalePageLayoutView="0" workbookViewId="0" topLeftCell="A1">
      <selection activeCell="A7" sqref="A7"/>
    </sheetView>
  </sheetViews>
  <sheetFormatPr defaultColWidth="9.140625" defaultRowHeight="12.75"/>
  <cols>
    <col min="1" max="9" width="9.140625" style="2" customWidth="1"/>
    <col min="10" max="10" width="20.140625" style="2" customWidth="1"/>
    <col min="11" max="16384" width="9.140625" style="2" customWidth="1"/>
  </cols>
  <sheetData>
    <row r="1" spans="1:9" ht="23.25">
      <c r="A1" s="83" t="s">
        <v>147</v>
      </c>
      <c r="B1" s="9"/>
      <c r="C1" s="9"/>
      <c r="D1" s="9"/>
      <c r="E1" s="9"/>
      <c r="F1" s="9"/>
      <c r="G1" s="9"/>
      <c r="H1" s="9"/>
      <c r="I1" s="9"/>
    </row>
    <row r="2" spans="1:9" ht="12.75">
      <c r="A2" s="9"/>
      <c r="B2" s="9"/>
      <c r="C2" s="9"/>
      <c r="D2" s="9"/>
      <c r="E2" s="9"/>
      <c r="F2" s="9"/>
      <c r="G2" s="9"/>
      <c r="H2" s="9"/>
      <c r="I2" s="9"/>
    </row>
    <row r="3" spans="1:13" ht="12.75">
      <c r="A3" s="119" t="s">
        <v>145</v>
      </c>
      <c r="B3" s="118"/>
      <c r="C3" s="118"/>
      <c r="D3" s="118"/>
      <c r="E3" s="118"/>
      <c r="F3" s="118"/>
      <c r="G3" s="118"/>
      <c r="H3" s="118"/>
      <c r="I3" s="118"/>
      <c r="J3" s="80"/>
      <c r="K3" s="80"/>
      <c r="L3" s="80"/>
      <c r="M3" s="80"/>
    </row>
    <row r="4" spans="1:13" ht="12.75">
      <c r="A4" s="118"/>
      <c r="B4" s="118"/>
      <c r="C4" s="118"/>
      <c r="D4" s="118"/>
      <c r="E4" s="118"/>
      <c r="F4" s="118"/>
      <c r="G4" s="118"/>
      <c r="H4" s="118"/>
      <c r="I4" s="118"/>
      <c r="J4" s="80"/>
      <c r="K4" s="80"/>
      <c r="L4" s="80"/>
      <c r="M4" s="80"/>
    </row>
    <row r="5" spans="1:13" ht="39" customHeight="1">
      <c r="A5" s="118"/>
      <c r="B5" s="118"/>
      <c r="C5" s="118"/>
      <c r="D5" s="118"/>
      <c r="E5" s="118"/>
      <c r="F5" s="118"/>
      <c r="G5" s="118"/>
      <c r="H5" s="118"/>
      <c r="I5" s="118"/>
      <c r="J5" s="80"/>
      <c r="K5" s="80"/>
      <c r="L5" s="80"/>
      <c r="M5" s="80"/>
    </row>
    <row r="6" spans="1:13" ht="26.25" customHeight="1">
      <c r="A6" s="120" t="s">
        <v>148</v>
      </c>
      <c r="B6" s="121"/>
      <c r="C6" s="121"/>
      <c r="D6" s="121"/>
      <c r="E6" s="121"/>
      <c r="F6" s="121"/>
      <c r="G6" s="121"/>
      <c r="H6" s="121"/>
      <c r="I6" s="121"/>
      <c r="J6" s="80"/>
      <c r="K6" s="81"/>
      <c r="L6" s="81"/>
      <c r="M6" s="81"/>
    </row>
    <row r="7" spans="1:13" ht="12.75">
      <c r="A7" s="84"/>
      <c r="B7" s="84"/>
      <c r="C7" s="84"/>
      <c r="D7" s="84"/>
      <c r="E7" s="84"/>
      <c r="F7" s="84"/>
      <c r="G7" s="84"/>
      <c r="H7" s="84"/>
      <c r="I7" s="84"/>
      <c r="J7" s="81"/>
      <c r="K7" s="81"/>
      <c r="L7" s="81"/>
      <c r="M7" s="81"/>
    </row>
    <row r="8" spans="1:13" ht="12.75">
      <c r="A8" s="85" t="s">
        <v>131</v>
      </c>
      <c r="B8" s="86"/>
      <c r="C8" s="86"/>
      <c r="D8" s="86"/>
      <c r="E8" s="86"/>
      <c r="F8" s="86"/>
      <c r="G8" s="86"/>
      <c r="H8" s="86"/>
      <c r="I8" s="86"/>
      <c r="J8" s="82"/>
      <c r="K8" s="82"/>
      <c r="L8" s="82"/>
      <c r="M8" s="82"/>
    </row>
    <row r="9" spans="1:13" ht="12.75">
      <c r="A9" s="86"/>
      <c r="B9" s="86"/>
      <c r="C9" s="86"/>
      <c r="D9" s="86"/>
      <c r="E9" s="86"/>
      <c r="F9" s="86"/>
      <c r="G9" s="86"/>
      <c r="H9" s="86"/>
      <c r="I9" s="86"/>
      <c r="J9" s="82"/>
      <c r="K9" s="82"/>
      <c r="L9" s="82"/>
      <c r="M9" s="82"/>
    </row>
    <row r="10" spans="1:13" ht="12.75">
      <c r="A10" s="86"/>
      <c r="B10" s="86"/>
      <c r="C10" s="86"/>
      <c r="D10" s="86"/>
      <c r="E10" s="86"/>
      <c r="F10" s="86"/>
      <c r="G10" s="86"/>
      <c r="H10" s="86"/>
      <c r="I10" s="86"/>
      <c r="J10" s="82"/>
      <c r="K10" s="82"/>
      <c r="L10" s="82"/>
      <c r="M10" s="82"/>
    </row>
    <row r="11" spans="1:13" ht="15">
      <c r="A11" s="87" t="s">
        <v>109</v>
      </c>
      <c r="B11" s="86"/>
      <c r="C11" s="86"/>
      <c r="D11" s="86"/>
      <c r="E11" s="86"/>
      <c r="F11" s="86"/>
      <c r="G11" s="86"/>
      <c r="H11" s="86"/>
      <c r="I11" s="86"/>
      <c r="J11" s="82"/>
      <c r="K11" s="82"/>
      <c r="L11" s="82"/>
      <c r="M11" s="82"/>
    </row>
    <row r="12" spans="1:13" ht="12.75">
      <c r="A12" s="88" t="s">
        <v>110</v>
      </c>
      <c r="B12" s="88" t="s">
        <v>111</v>
      </c>
      <c r="C12" s="86"/>
      <c r="D12" s="86"/>
      <c r="E12" s="86"/>
      <c r="F12" s="86"/>
      <c r="G12" s="86"/>
      <c r="H12" s="86"/>
      <c r="I12" s="86"/>
      <c r="J12" s="82"/>
      <c r="K12" s="82"/>
      <c r="L12" s="82"/>
      <c r="M12" s="82"/>
    </row>
    <row r="13" spans="1:13" ht="12.75">
      <c r="A13" s="89" t="s">
        <v>112</v>
      </c>
      <c r="B13" s="89" t="s">
        <v>113</v>
      </c>
      <c r="C13" s="86"/>
      <c r="D13" s="86"/>
      <c r="E13" s="86"/>
      <c r="F13" s="86"/>
      <c r="G13" s="86"/>
      <c r="H13" s="86"/>
      <c r="I13" s="86"/>
      <c r="J13" s="82"/>
      <c r="K13" s="82"/>
      <c r="L13" s="82"/>
      <c r="M13" s="82"/>
    </row>
    <row r="14" spans="1:13" ht="12.75">
      <c r="A14" s="89" t="s">
        <v>114</v>
      </c>
      <c r="B14" s="89" t="s">
        <v>115</v>
      </c>
      <c r="C14" s="86"/>
      <c r="D14" s="86"/>
      <c r="E14" s="86"/>
      <c r="F14" s="86"/>
      <c r="G14" s="86"/>
      <c r="H14" s="86"/>
      <c r="I14" s="86"/>
      <c r="J14" s="82"/>
      <c r="K14" s="82"/>
      <c r="L14" s="82"/>
      <c r="M14" s="82"/>
    </row>
    <row r="15" spans="1:13" ht="12.75">
      <c r="A15" s="89" t="s">
        <v>118</v>
      </c>
      <c r="B15" s="90" t="s">
        <v>129</v>
      </c>
      <c r="C15" s="86"/>
      <c r="D15" s="86"/>
      <c r="E15" s="86"/>
      <c r="F15" s="86"/>
      <c r="G15" s="86"/>
      <c r="H15" s="86"/>
      <c r="I15" s="86"/>
      <c r="J15" s="82"/>
      <c r="K15" s="82"/>
      <c r="L15" s="82"/>
      <c r="M15" s="82"/>
    </row>
    <row r="16" spans="1:13" ht="12.75">
      <c r="A16" s="89" t="s">
        <v>119</v>
      </c>
      <c r="B16" s="90" t="s">
        <v>130</v>
      </c>
      <c r="C16" s="86"/>
      <c r="D16" s="86"/>
      <c r="E16" s="86"/>
      <c r="F16" s="86"/>
      <c r="G16" s="86"/>
      <c r="H16" s="86"/>
      <c r="I16" s="86"/>
      <c r="J16" s="82"/>
      <c r="K16" s="82"/>
      <c r="L16" s="82"/>
      <c r="M16" s="82"/>
    </row>
    <row r="17" spans="1:13" ht="12.75">
      <c r="A17" s="89" t="s">
        <v>116</v>
      </c>
      <c r="B17" s="89" t="s">
        <v>117</v>
      </c>
      <c r="C17" s="86"/>
      <c r="D17" s="86"/>
      <c r="E17" s="86"/>
      <c r="F17" s="86"/>
      <c r="G17" s="86"/>
      <c r="H17" s="86"/>
      <c r="I17" s="86"/>
      <c r="J17" s="82"/>
      <c r="K17" s="82"/>
      <c r="L17" s="82"/>
      <c r="M17" s="82"/>
    </row>
    <row r="18" spans="1:9" ht="12.75">
      <c r="A18" s="9"/>
      <c r="B18" s="9"/>
      <c r="C18" s="9"/>
      <c r="D18" s="9"/>
      <c r="E18" s="9"/>
      <c r="F18" s="9"/>
      <c r="G18" s="9"/>
      <c r="H18" s="9"/>
      <c r="I18" s="9"/>
    </row>
    <row r="19" spans="1:9" ht="12.75">
      <c r="A19" s="9"/>
      <c r="B19" s="9"/>
      <c r="C19" s="9"/>
      <c r="D19" s="9"/>
      <c r="E19" s="9"/>
      <c r="F19" s="9"/>
      <c r="G19" s="9"/>
      <c r="H19" s="9"/>
      <c r="I19" s="9"/>
    </row>
    <row r="20" spans="1:9" ht="12.75">
      <c r="A20" s="117" t="s">
        <v>132</v>
      </c>
      <c r="B20" s="118"/>
      <c r="C20" s="118"/>
      <c r="D20" s="118"/>
      <c r="E20" s="118"/>
      <c r="F20" s="118"/>
      <c r="G20" s="118"/>
      <c r="H20" s="118"/>
      <c r="I20" s="118"/>
    </row>
    <row r="21" spans="1:9" ht="12.75">
      <c r="A21" s="118"/>
      <c r="B21" s="118"/>
      <c r="C21" s="118"/>
      <c r="D21" s="118"/>
      <c r="E21" s="118"/>
      <c r="F21" s="118"/>
      <c r="G21" s="118"/>
      <c r="H21" s="118"/>
      <c r="I21" s="118"/>
    </row>
    <row r="22" spans="1:9" ht="12.75">
      <c r="A22" s="118"/>
      <c r="B22" s="118"/>
      <c r="C22" s="118"/>
      <c r="D22" s="118"/>
      <c r="E22" s="118"/>
      <c r="F22" s="118"/>
      <c r="G22" s="118"/>
      <c r="H22" s="118"/>
      <c r="I22" s="118"/>
    </row>
    <row r="23" spans="1:9" ht="12.75">
      <c r="A23" s="9"/>
      <c r="B23" s="9"/>
      <c r="C23" s="9"/>
      <c r="D23" s="9"/>
      <c r="E23" s="9"/>
      <c r="F23" s="9"/>
      <c r="G23" s="9"/>
      <c r="H23" s="9"/>
      <c r="I23" s="9"/>
    </row>
  </sheetData>
  <sheetProtection/>
  <mergeCells count="3">
    <mergeCell ref="A20:I22"/>
    <mergeCell ref="A3:I5"/>
    <mergeCell ref="A6:I6"/>
  </mergeCells>
  <printOptions/>
  <pageMargins left="0.75" right="0.75" top="1" bottom="1" header="0.5" footer="0.5"/>
  <pageSetup horizontalDpi="600" verticalDpi="600" orientation="portrait" r:id="rId1"/>
  <headerFooter alignWithMargins="0">
    <oddHeader>&amp;R&amp;D &amp;T</oddHeader>
    <oddFooter>&amp;L&amp;Z&amp;F</oddFooter>
  </headerFooter>
</worksheet>
</file>

<file path=xl/worksheets/sheet2.xml><?xml version="1.0" encoding="utf-8"?>
<worksheet xmlns="http://schemas.openxmlformats.org/spreadsheetml/2006/main" xmlns:r="http://schemas.openxmlformats.org/officeDocument/2006/relationships">
  <dimension ref="A1:B30"/>
  <sheetViews>
    <sheetView showGridLines="0" showRowColHeaders="0" tabSelected="1" zoomScalePageLayoutView="0" workbookViewId="0" topLeftCell="A22">
      <selection activeCell="B12" sqref="B12"/>
    </sheetView>
  </sheetViews>
  <sheetFormatPr defaultColWidth="9.140625" defaultRowHeight="12.75"/>
  <cols>
    <col min="1" max="1" width="16.7109375" style="2" customWidth="1"/>
    <col min="2" max="2" width="62.7109375" style="2" customWidth="1"/>
    <col min="3" max="16384" width="9.140625" style="2" customWidth="1"/>
  </cols>
  <sheetData>
    <row r="1" spans="1:2" ht="27" customHeight="1">
      <c r="A1" s="122" t="s">
        <v>142</v>
      </c>
      <c r="B1" s="121"/>
    </row>
    <row r="2" spans="1:2" ht="23.25">
      <c r="A2" s="100" t="s">
        <v>149</v>
      </c>
      <c r="B2" s="101"/>
    </row>
    <row r="3" spans="1:2" ht="12.75">
      <c r="A3" s="101"/>
      <c r="B3" s="101"/>
    </row>
    <row r="4" spans="1:2" ht="20.25">
      <c r="A4" s="102" t="s">
        <v>154</v>
      </c>
      <c r="B4" s="101"/>
    </row>
    <row r="5" spans="1:2" ht="12.75">
      <c r="A5" s="103">
        <v>203535</v>
      </c>
      <c r="B5" s="101"/>
    </row>
    <row r="6" spans="1:2" ht="12.75">
      <c r="A6" s="101"/>
      <c r="B6" s="101"/>
    </row>
    <row r="7" spans="1:2" ht="12.75">
      <c r="A7" s="101" t="s">
        <v>42</v>
      </c>
      <c r="B7" s="92" t="s">
        <v>156</v>
      </c>
    </row>
    <row r="8" spans="1:2" ht="12.75">
      <c r="A8" s="101" t="s">
        <v>43</v>
      </c>
      <c r="B8" s="92" t="s">
        <v>157</v>
      </c>
    </row>
    <row r="9" spans="1:2" ht="12.75">
      <c r="A9" s="101" t="s">
        <v>44</v>
      </c>
      <c r="B9" s="92" t="s">
        <v>158</v>
      </c>
    </row>
    <row r="10" spans="1:2" ht="12.75">
      <c r="A10" s="101" t="s">
        <v>45</v>
      </c>
      <c r="B10" s="92"/>
    </row>
    <row r="11" spans="1:2" ht="12.75">
      <c r="A11" s="101" t="s">
        <v>46</v>
      </c>
      <c r="B11" s="92" t="s">
        <v>159</v>
      </c>
    </row>
    <row r="12" spans="1:2" ht="12.75">
      <c r="A12" s="114" t="s">
        <v>150</v>
      </c>
      <c r="B12" s="115"/>
    </row>
    <row r="13" spans="1:2" ht="13.5" thickBot="1">
      <c r="A13" s="114"/>
      <c r="B13" s="114"/>
    </row>
    <row r="14" spans="1:2" ht="13.5">
      <c r="A14" s="127" t="s">
        <v>100</v>
      </c>
      <c r="B14" s="128"/>
    </row>
    <row r="15" spans="1:2" ht="13.5">
      <c r="A15" s="129" t="s">
        <v>101</v>
      </c>
      <c r="B15" s="124"/>
    </row>
    <row r="16" spans="1:2" ht="15.75">
      <c r="A16" s="129"/>
      <c r="B16" s="124"/>
    </row>
    <row r="17" spans="1:2" ht="54" customHeight="1">
      <c r="A17" s="123" t="s">
        <v>102</v>
      </c>
      <c r="B17" s="124"/>
    </row>
    <row r="18" spans="1:2" ht="11.25" customHeight="1">
      <c r="A18" s="94"/>
      <c r="B18" s="93"/>
    </row>
    <row r="19" spans="1:2" ht="79.5" customHeight="1">
      <c r="A19" s="123" t="s">
        <v>103</v>
      </c>
      <c r="B19" s="124"/>
    </row>
    <row r="20" spans="1:2" ht="12.75">
      <c r="A20" s="95"/>
      <c r="B20" s="93"/>
    </row>
    <row r="21" spans="1:2" ht="89.25">
      <c r="A21" s="96">
        <v>1</v>
      </c>
      <c r="B21" s="97" t="s">
        <v>104</v>
      </c>
    </row>
    <row r="22" spans="1:2" ht="12.75">
      <c r="A22" s="96"/>
      <c r="B22" s="98"/>
    </row>
    <row r="23" spans="1:2" ht="38.25">
      <c r="A23" s="96">
        <v>2</v>
      </c>
      <c r="B23" s="97" t="s">
        <v>105</v>
      </c>
    </row>
    <row r="24" spans="1:2" ht="12.75">
      <c r="A24" s="96"/>
      <c r="B24" s="93"/>
    </row>
    <row r="25" spans="1:2" ht="76.5">
      <c r="A25" s="96">
        <v>3</v>
      </c>
      <c r="B25" s="93" t="s">
        <v>106</v>
      </c>
    </row>
    <row r="26" spans="1:2" ht="12.75">
      <c r="A26" s="96"/>
      <c r="B26" s="93"/>
    </row>
    <row r="27" spans="1:2" ht="89.25">
      <c r="A27" s="96">
        <v>4</v>
      </c>
      <c r="B27" s="93" t="s">
        <v>107</v>
      </c>
    </row>
    <row r="28" spans="1:2" ht="10.5" customHeight="1">
      <c r="A28" s="99"/>
      <c r="B28" s="93"/>
    </row>
    <row r="29" spans="1:2" ht="63.75" customHeight="1">
      <c r="A29" s="123" t="s">
        <v>108</v>
      </c>
      <c r="B29" s="124"/>
    </row>
    <row r="30" spans="1:2" ht="13.5" thickBot="1">
      <c r="A30" s="125"/>
      <c r="B30" s="126"/>
    </row>
  </sheetData>
  <sheetProtection password="CB1B" sheet="1" objects="1" scenarios="1"/>
  <mergeCells count="8">
    <mergeCell ref="A1:B1"/>
    <mergeCell ref="A19:B19"/>
    <mergeCell ref="A29:B29"/>
    <mergeCell ref="A30:B30"/>
    <mergeCell ref="A14:B14"/>
    <mergeCell ref="A15:B15"/>
    <mergeCell ref="A16:B16"/>
    <mergeCell ref="A17:B17"/>
  </mergeCells>
  <printOptions horizontalCentered="1"/>
  <pageMargins left="0.5" right="0.5" top="1" bottom="1" header="0.5" footer="0.5"/>
  <pageSetup horizontalDpi="600" verticalDpi="600" orientation="portrait" r:id="rId1"/>
  <headerFooter alignWithMargins="0">
    <oddHeader>&amp;R&amp;D  &amp;T</oddHeader>
    <oddFooter>&amp;L&amp;Z&amp;F</oddFooter>
  </headerFooter>
  <rowBreaks count="1" manualBreakCount="1">
    <brk id="12" max="255" man="1"/>
  </rowBreaks>
</worksheet>
</file>

<file path=xl/worksheets/sheet3.xml><?xml version="1.0" encoding="utf-8"?>
<worksheet xmlns="http://schemas.openxmlformats.org/spreadsheetml/2006/main" xmlns:r="http://schemas.openxmlformats.org/officeDocument/2006/relationships">
  <dimension ref="A1:N39"/>
  <sheetViews>
    <sheetView zoomScalePageLayoutView="0" workbookViewId="0" topLeftCell="A9">
      <selection activeCell="H34" sqref="H34"/>
    </sheetView>
  </sheetViews>
  <sheetFormatPr defaultColWidth="9.140625" defaultRowHeight="12.75"/>
  <cols>
    <col min="1" max="1" width="1.7109375" style="9" customWidth="1"/>
    <col min="2" max="2" width="8.7109375" style="9" customWidth="1"/>
    <col min="3" max="3" width="4.7109375" style="9" customWidth="1"/>
    <col min="4" max="4" width="42.7109375" style="9" customWidth="1"/>
    <col min="5" max="8" width="9.140625" style="9" customWidth="1"/>
    <col min="9" max="9" width="1.7109375" style="9" customWidth="1"/>
    <col min="10" max="10" width="2.7109375" style="9" customWidth="1"/>
    <col min="11" max="16384" width="9.140625" style="9" customWidth="1"/>
  </cols>
  <sheetData>
    <row r="1" spans="1:9" ht="15.75">
      <c r="A1" s="8" t="str">
        <f>IF(LEN(General!A4)&gt;0,General!A4,"")</f>
        <v>Kenyon College</v>
      </c>
      <c r="B1" s="2"/>
      <c r="C1" s="2"/>
      <c r="D1" s="2"/>
      <c r="E1" s="2"/>
      <c r="F1" s="2"/>
      <c r="G1" s="2"/>
      <c r="H1" s="2"/>
      <c r="I1" s="2"/>
    </row>
    <row r="2" spans="1:9" ht="15.75">
      <c r="A2" s="8"/>
      <c r="B2" s="79">
        <f>General!A5</f>
        <v>203535</v>
      </c>
      <c r="C2" s="2"/>
      <c r="D2" s="2"/>
      <c r="E2" s="2"/>
      <c r="F2" s="2"/>
      <c r="G2" s="2"/>
      <c r="H2" s="2"/>
      <c r="I2" s="2"/>
    </row>
    <row r="3" spans="1:9" ht="12.75">
      <c r="A3" s="49" t="s">
        <v>82</v>
      </c>
      <c r="B3" s="2"/>
      <c r="C3" s="49"/>
      <c r="D3" s="49"/>
      <c r="E3" s="49"/>
      <c r="F3" s="49"/>
      <c r="G3" s="49"/>
      <c r="H3" s="49"/>
      <c r="I3" s="49"/>
    </row>
    <row r="4" spans="1:9" ht="12.75">
      <c r="A4" s="51" t="s">
        <v>81</v>
      </c>
      <c r="B4" s="2"/>
      <c r="C4" s="26"/>
      <c r="D4" s="26"/>
      <c r="E4" s="26"/>
      <c r="F4" s="26"/>
      <c r="G4" s="26"/>
      <c r="H4" s="26"/>
      <c r="I4" s="26"/>
    </row>
    <row r="5" spans="1:9" ht="12.75">
      <c r="A5" s="51" t="s">
        <v>83</v>
      </c>
      <c r="B5" s="2"/>
      <c r="C5" s="26"/>
      <c r="D5" s="26"/>
      <c r="E5" s="26"/>
      <c r="F5" s="26"/>
      <c r="G5" s="26"/>
      <c r="H5" s="26"/>
      <c r="I5" s="26"/>
    </row>
    <row r="6" spans="1:9" ht="12.75">
      <c r="A6" s="26" t="s">
        <v>121</v>
      </c>
      <c r="B6" s="2"/>
      <c r="C6" s="26"/>
      <c r="D6" s="26"/>
      <c r="E6" s="26"/>
      <c r="F6" s="26"/>
      <c r="G6" s="26"/>
      <c r="H6" s="26"/>
      <c r="I6" s="26"/>
    </row>
    <row r="7" spans="1:9" ht="12.75">
      <c r="A7" s="26" t="s">
        <v>151</v>
      </c>
      <c r="B7" s="2"/>
      <c r="C7" s="26"/>
      <c r="D7" s="26"/>
      <c r="E7" s="26"/>
      <c r="F7" s="26"/>
      <c r="G7" s="26"/>
      <c r="H7" s="26"/>
      <c r="I7" s="26"/>
    </row>
    <row r="8" spans="1:9" ht="12.75">
      <c r="A8" s="26" t="s">
        <v>77</v>
      </c>
      <c r="B8" s="2"/>
      <c r="C8" s="26"/>
      <c r="D8" s="26"/>
      <c r="E8" s="26"/>
      <c r="F8" s="26"/>
      <c r="G8" s="26"/>
      <c r="H8" s="26"/>
      <c r="I8" s="26"/>
    </row>
    <row r="9" spans="1:9" ht="12.75">
      <c r="A9" s="26" t="s">
        <v>78</v>
      </c>
      <c r="B9" s="2"/>
      <c r="C9" s="26"/>
      <c r="D9" s="26"/>
      <c r="E9" s="26"/>
      <c r="F9" s="26"/>
      <c r="G9" s="26"/>
      <c r="H9" s="26"/>
      <c r="I9" s="26"/>
    </row>
    <row r="10" spans="1:9" ht="12.75">
      <c r="A10" s="26" t="s">
        <v>79</v>
      </c>
      <c r="B10" s="2"/>
      <c r="C10" s="26"/>
      <c r="D10" s="26"/>
      <c r="E10" s="26"/>
      <c r="F10" s="26"/>
      <c r="G10" s="26"/>
      <c r="H10" s="26"/>
      <c r="I10" s="26"/>
    </row>
    <row r="11" spans="1:9" ht="12.75">
      <c r="A11" s="26" t="s">
        <v>120</v>
      </c>
      <c r="B11" s="2"/>
      <c r="C11" s="26"/>
      <c r="D11" s="26"/>
      <c r="E11" s="26"/>
      <c r="F11" s="26"/>
      <c r="G11" s="26"/>
      <c r="H11" s="26"/>
      <c r="I11" s="26"/>
    </row>
    <row r="12" spans="1:9" ht="12.75">
      <c r="A12" s="26" t="s">
        <v>80</v>
      </c>
      <c r="B12" s="2"/>
      <c r="C12" s="26"/>
      <c r="D12" s="26"/>
      <c r="E12" s="26"/>
      <c r="F12" s="26"/>
      <c r="G12" s="26"/>
      <c r="H12" s="26"/>
      <c r="I12" s="26"/>
    </row>
    <row r="13" spans="1:9" ht="12.75">
      <c r="A13" s="2"/>
      <c r="B13" s="26"/>
      <c r="C13" s="26"/>
      <c r="D13" s="26"/>
      <c r="E13" s="26"/>
      <c r="F13" s="26"/>
      <c r="G13" s="26"/>
      <c r="H13" s="26"/>
      <c r="I13" s="26"/>
    </row>
    <row r="14" spans="1:14" ht="12.75">
      <c r="A14" s="2"/>
      <c r="B14" s="2"/>
      <c r="C14" s="2"/>
      <c r="D14" s="2"/>
      <c r="E14" s="130" t="s">
        <v>59</v>
      </c>
      <c r="F14" s="131"/>
      <c r="G14" s="131"/>
      <c r="H14" s="132"/>
      <c r="I14" s="2"/>
      <c r="K14" s="91" t="s">
        <v>124</v>
      </c>
      <c r="L14" s="109"/>
      <c r="M14" s="109"/>
      <c r="N14" s="109"/>
    </row>
    <row r="15" spans="1:14" ht="12.75">
      <c r="A15" s="2"/>
      <c r="B15" s="2"/>
      <c r="C15" s="2"/>
      <c r="D15" s="2"/>
      <c r="E15" s="27">
        <v>2007</v>
      </c>
      <c r="F15" s="27">
        <v>2006</v>
      </c>
      <c r="G15" s="27">
        <v>2005</v>
      </c>
      <c r="H15" s="27">
        <v>2004</v>
      </c>
      <c r="I15" s="2"/>
      <c r="K15" s="110">
        <v>2007</v>
      </c>
      <c r="L15" s="110">
        <v>2006</v>
      </c>
      <c r="M15" s="110">
        <v>2005</v>
      </c>
      <c r="N15" s="110">
        <v>2004</v>
      </c>
    </row>
    <row r="16" spans="1:14" ht="12.75">
      <c r="A16" s="2"/>
      <c r="B16" s="2"/>
      <c r="C16" s="27">
        <v>1</v>
      </c>
      <c r="D16" s="28" t="s">
        <v>60</v>
      </c>
      <c r="E16" s="59">
        <v>458</v>
      </c>
      <c r="F16" s="59">
        <v>458</v>
      </c>
      <c r="G16" s="59">
        <v>440</v>
      </c>
      <c r="H16" s="59">
        <v>468</v>
      </c>
      <c r="I16" s="2"/>
      <c r="K16" s="111"/>
      <c r="L16" s="111"/>
      <c r="M16" s="111"/>
      <c r="N16" s="111"/>
    </row>
    <row r="17" spans="1:14" ht="12.75">
      <c r="A17" s="2"/>
      <c r="B17" s="2"/>
      <c r="C17" s="27">
        <v>2</v>
      </c>
      <c r="D17" s="28" t="s">
        <v>61</v>
      </c>
      <c r="E17" s="59">
        <v>0</v>
      </c>
      <c r="F17" s="59">
        <v>1</v>
      </c>
      <c r="G17" s="59">
        <v>0</v>
      </c>
      <c r="H17" s="59">
        <v>1</v>
      </c>
      <c r="I17" s="2"/>
      <c r="K17" s="112" t="str">
        <f aca="true" t="shared" si="0" ref="K17:N19">IF(E17&gt;E$16,E17-E$16,"OK")</f>
        <v>OK</v>
      </c>
      <c r="L17" s="112" t="str">
        <f t="shared" si="0"/>
        <v>OK</v>
      </c>
      <c r="M17" s="112" t="str">
        <f t="shared" si="0"/>
        <v>OK</v>
      </c>
      <c r="N17" s="112" t="str">
        <f t="shared" si="0"/>
        <v>OK</v>
      </c>
    </row>
    <row r="18" spans="1:14" ht="12.75">
      <c r="A18" s="2"/>
      <c r="B18" s="2"/>
      <c r="C18" s="27">
        <v>3</v>
      </c>
      <c r="D18" s="28" t="s">
        <v>62</v>
      </c>
      <c r="E18" s="59">
        <v>0</v>
      </c>
      <c r="F18" s="59">
        <v>0</v>
      </c>
      <c r="G18" s="59">
        <v>0</v>
      </c>
      <c r="H18" s="59">
        <v>0</v>
      </c>
      <c r="I18" s="2"/>
      <c r="K18" s="112" t="str">
        <f t="shared" si="0"/>
        <v>OK</v>
      </c>
      <c r="L18" s="112" t="str">
        <f t="shared" si="0"/>
        <v>OK</v>
      </c>
      <c r="M18" s="112" t="str">
        <f t="shared" si="0"/>
        <v>OK</v>
      </c>
      <c r="N18" s="112" t="str">
        <f t="shared" si="0"/>
        <v>OK</v>
      </c>
    </row>
    <row r="19" spans="1:14" ht="13.5" thickBot="1">
      <c r="A19" s="2"/>
      <c r="B19" s="2"/>
      <c r="C19" s="35">
        <v>4</v>
      </c>
      <c r="D19" s="36" t="s">
        <v>63</v>
      </c>
      <c r="E19" s="37">
        <f>E16-SUM(E17:E18)</f>
        <v>458</v>
      </c>
      <c r="F19" s="37">
        <f>F16-SUM(F17:F18)</f>
        <v>457</v>
      </c>
      <c r="G19" s="37">
        <f>G16-SUM(G17:G18)</f>
        <v>440</v>
      </c>
      <c r="H19" s="37">
        <f>H16-SUM(H17:H18)</f>
        <v>467</v>
      </c>
      <c r="I19" s="2"/>
      <c r="K19" s="112" t="str">
        <f t="shared" si="0"/>
        <v>OK</v>
      </c>
      <c r="L19" s="112" t="str">
        <f t="shared" si="0"/>
        <v>OK</v>
      </c>
      <c r="M19" s="112" t="str">
        <f t="shared" si="0"/>
        <v>OK</v>
      </c>
      <c r="N19" s="112" t="str">
        <f t="shared" si="0"/>
        <v>OK</v>
      </c>
    </row>
    <row r="20" spans="1:14" ht="12.75">
      <c r="A20" s="2"/>
      <c r="B20" s="45"/>
      <c r="C20" s="38">
        <v>5</v>
      </c>
      <c r="D20" s="39" t="s">
        <v>64</v>
      </c>
      <c r="E20" s="104">
        <v>429</v>
      </c>
      <c r="F20" s="104">
        <v>335</v>
      </c>
      <c r="G20" s="104">
        <v>371</v>
      </c>
      <c r="H20" s="105">
        <v>4</v>
      </c>
      <c r="I20" s="2"/>
      <c r="K20" s="112" t="str">
        <f aca="true" t="shared" si="1" ref="K20:N24">IF(E20&gt;E$19,E20-E$19,"OK")</f>
        <v>OK</v>
      </c>
      <c r="L20" s="112" t="str">
        <f t="shared" si="1"/>
        <v>OK</v>
      </c>
      <c r="M20" s="112" t="str">
        <f t="shared" si="1"/>
        <v>OK</v>
      </c>
      <c r="N20" s="112" t="str">
        <f t="shared" si="1"/>
        <v>OK</v>
      </c>
    </row>
    <row r="21" spans="1:14" ht="13.5" thickBot="1">
      <c r="A21" s="2"/>
      <c r="B21" s="46" t="s">
        <v>72</v>
      </c>
      <c r="C21" s="29">
        <v>6</v>
      </c>
      <c r="D21" s="30" t="s">
        <v>65</v>
      </c>
      <c r="E21" s="106">
        <v>0</v>
      </c>
      <c r="F21" s="106">
        <v>82</v>
      </c>
      <c r="G21" s="106">
        <v>1</v>
      </c>
      <c r="H21" s="107">
        <v>0</v>
      </c>
      <c r="I21" s="2"/>
      <c r="K21" s="112" t="str">
        <f t="shared" si="1"/>
        <v>OK</v>
      </c>
      <c r="L21" s="112" t="str">
        <f t="shared" si="1"/>
        <v>OK</v>
      </c>
      <c r="M21" s="112" t="str">
        <f t="shared" si="1"/>
        <v>OK</v>
      </c>
      <c r="N21" s="112" t="str">
        <f t="shared" si="1"/>
        <v>OK</v>
      </c>
    </row>
    <row r="22" spans="1:14" ht="13.5" thickTop="1">
      <c r="A22" s="2"/>
      <c r="B22" s="46" t="s">
        <v>73</v>
      </c>
      <c r="C22" s="31">
        <v>7</v>
      </c>
      <c r="D22" s="32" t="s">
        <v>66</v>
      </c>
      <c r="E22" s="24">
        <f>SUM(E20:E21)</f>
        <v>429</v>
      </c>
      <c r="F22" s="24">
        <f>SUM(F20:F21)</f>
        <v>417</v>
      </c>
      <c r="G22" s="24">
        <f>SUM(G20:G21)</f>
        <v>372</v>
      </c>
      <c r="H22" s="40">
        <f>SUM(H20:H21)</f>
        <v>4</v>
      </c>
      <c r="I22" s="2"/>
      <c r="K22" s="112" t="str">
        <f t="shared" si="1"/>
        <v>OK</v>
      </c>
      <c r="L22" s="112" t="str">
        <f t="shared" si="1"/>
        <v>OK</v>
      </c>
      <c r="M22" s="112" t="str">
        <f t="shared" si="1"/>
        <v>OK</v>
      </c>
      <c r="N22" s="112" t="str">
        <f t="shared" si="1"/>
        <v>OK</v>
      </c>
    </row>
    <row r="23" spans="1:14" ht="12.75">
      <c r="A23" s="2"/>
      <c r="B23" s="46" t="s">
        <v>74</v>
      </c>
      <c r="C23" s="27">
        <v>8</v>
      </c>
      <c r="D23" s="28" t="s">
        <v>67</v>
      </c>
      <c r="E23" s="59">
        <v>0</v>
      </c>
      <c r="F23" s="59">
        <v>0</v>
      </c>
      <c r="G23" s="59">
        <v>0</v>
      </c>
      <c r="H23" s="108">
        <v>396</v>
      </c>
      <c r="I23" s="2"/>
      <c r="K23" s="112" t="str">
        <f t="shared" si="1"/>
        <v>OK</v>
      </c>
      <c r="L23" s="112" t="str">
        <f t="shared" si="1"/>
        <v>OK</v>
      </c>
      <c r="M23" s="112" t="str">
        <f t="shared" si="1"/>
        <v>OK</v>
      </c>
      <c r="N23" s="112" t="str">
        <f t="shared" si="1"/>
        <v>OK</v>
      </c>
    </row>
    <row r="24" spans="1:14" ht="13.5" thickBot="1">
      <c r="A24" s="2"/>
      <c r="B24" s="46">
        <v>2008</v>
      </c>
      <c r="C24" s="29">
        <v>9</v>
      </c>
      <c r="D24" s="30" t="s">
        <v>68</v>
      </c>
      <c r="E24" s="106">
        <v>29</v>
      </c>
      <c r="F24" s="106">
        <v>40</v>
      </c>
      <c r="G24" s="106">
        <v>68</v>
      </c>
      <c r="H24" s="107">
        <v>67</v>
      </c>
      <c r="I24" s="2"/>
      <c r="K24" s="112" t="str">
        <f t="shared" si="1"/>
        <v>OK</v>
      </c>
      <c r="L24" s="112" t="str">
        <f t="shared" si="1"/>
        <v>OK</v>
      </c>
      <c r="M24" s="112" t="str">
        <f t="shared" si="1"/>
        <v>OK</v>
      </c>
      <c r="N24" s="112" t="str">
        <f t="shared" si="1"/>
        <v>OK</v>
      </c>
    </row>
    <row r="25" spans="1:14" ht="14.25" thickBot="1" thickTop="1">
      <c r="A25" s="2"/>
      <c r="B25" s="47"/>
      <c r="C25" s="41">
        <v>10</v>
      </c>
      <c r="D25" s="42" t="s">
        <v>99</v>
      </c>
      <c r="E25" s="43">
        <f>SUM(E22:E24)</f>
        <v>458</v>
      </c>
      <c r="F25" s="43">
        <f>SUM(F22:F24)</f>
        <v>457</v>
      </c>
      <c r="G25" s="43">
        <f>SUM(G22:G24)</f>
        <v>440</v>
      </c>
      <c r="H25" s="44">
        <f>SUM(H22:H24)</f>
        <v>467</v>
      </c>
      <c r="I25" s="2"/>
      <c r="K25" s="112" t="str">
        <f>IF(E25&lt;&gt;E$19,E25-E19,"OK")</f>
        <v>OK</v>
      </c>
      <c r="L25" s="112" t="str">
        <f>IF(F25&lt;&gt;F$19,F25-F19,"OK")</f>
        <v>OK</v>
      </c>
      <c r="M25" s="112" t="str">
        <f>IF(G25&lt;&gt;G$19,G25-G19,"OK")</f>
        <v>OK</v>
      </c>
      <c r="N25" s="112" t="str">
        <f>IF(H25&lt;&gt;H$19,H25-H19,"OK")</f>
        <v>OK</v>
      </c>
    </row>
    <row r="26" spans="1:14" ht="12.75">
      <c r="A26" s="2"/>
      <c r="B26" s="48" t="s">
        <v>75</v>
      </c>
      <c r="C26" s="5" t="s">
        <v>76</v>
      </c>
      <c r="D26" s="26"/>
      <c r="E26" s="7"/>
      <c r="F26" s="7"/>
      <c r="G26" s="7"/>
      <c r="H26" s="7"/>
      <c r="I26" s="2"/>
      <c r="K26" s="113" t="s">
        <v>128</v>
      </c>
      <c r="L26" s="111"/>
      <c r="M26" s="111"/>
      <c r="N26" s="111"/>
    </row>
    <row r="27" spans="1:14" ht="12.75">
      <c r="A27" s="2"/>
      <c r="B27" s="2"/>
      <c r="C27" s="27">
        <v>11</v>
      </c>
      <c r="D27" s="28" t="s">
        <v>85</v>
      </c>
      <c r="E27" s="59"/>
      <c r="F27" s="59"/>
      <c r="G27" s="59"/>
      <c r="H27" s="59"/>
      <c r="I27" s="2"/>
      <c r="K27" s="112" t="str">
        <f aca="true" t="shared" si="2" ref="K27:N30">IF(E27&gt;E$24,E27-E$24,"OK")</f>
        <v>OK</v>
      </c>
      <c r="L27" s="112" t="str">
        <f t="shared" si="2"/>
        <v>OK</v>
      </c>
      <c r="M27" s="112" t="str">
        <f t="shared" si="2"/>
        <v>OK</v>
      </c>
      <c r="N27" s="112" t="str">
        <f t="shared" si="2"/>
        <v>OK</v>
      </c>
    </row>
    <row r="28" spans="1:14" ht="12.75">
      <c r="A28" s="2"/>
      <c r="B28" s="2"/>
      <c r="C28" s="27">
        <v>12</v>
      </c>
      <c r="D28" s="28" t="s">
        <v>69</v>
      </c>
      <c r="E28" s="59"/>
      <c r="F28" s="59"/>
      <c r="G28" s="59"/>
      <c r="H28" s="59"/>
      <c r="I28" s="2"/>
      <c r="K28" s="112" t="str">
        <f t="shared" si="2"/>
        <v>OK</v>
      </c>
      <c r="L28" s="112" t="str">
        <f t="shared" si="2"/>
        <v>OK</v>
      </c>
      <c r="M28" s="112" t="str">
        <f t="shared" si="2"/>
        <v>OK</v>
      </c>
      <c r="N28" s="112" t="str">
        <f t="shared" si="2"/>
        <v>OK</v>
      </c>
    </row>
    <row r="29" spans="1:14" ht="12.75">
      <c r="A29" s="2"/>
      <c r="B29" s="2"/>
      <c r="C29" s="27">
        <v>13</v>
      </c>
      <c r="D29" s="28" t="s">
        <v>70</v>
      </c>
      <c r="E29" s="59"/>
      <c r="F29" s="59"/>
      <c r="G29" s="59"/>
      <c r="H29" s="59"/>
      <c r="I29" s="2"/>
      <c r="K29" s="112" t="str">
        <f t="shared" si="2"/>
        <v>OK</v>
      </c>
      <c r="L29" s="112" t="str">
        <f t="shared" si="2"/>
        <v>OK</v>
      </c>
      <c r="M29" s="112" t="str">
        <f t="shared" si="2"/>
        <v>OK</v>
      </c>
      <c r="N29" s="112" t="str">
        <f t="shared" si="2"/>
        <v>OK</v>
      </c>
    </row>
    <row r="30" spans="1:14" ht="13.5" thickBot="1">
      <c r="A30" s="2"/>
      <c r="B30" s="2"/>
      <c r="C30" s="29">
        <v>14</v>
      </c>
      <c r="D30" s="30" t="s">
        <v>71</v>
      </c>
      <c r="E30" s="106"/>
      <c r="F30" s="106"/>
      <c r="G30" s="106"/>
      <c r="H30" s="106"/>
      <c r="I30" s="2"/>
      <c r="K30" s="112" t="str">
        <f t="shared" si="2"/>
        <v>OK</v>
      </c>
      <c r="L30" s="112" t="str">
        <f t="shared" si="2"/>
        <v>OK</v>
      </c>
      <c r="M30" s="112" t="str">
        <f t="shared" si="2"/>
        <v>OK</v>
      </c>
      <c r="N30" s="112" t="str">
        <f t="shared" si="2"/>
        <v>OK</v>
      </c>
    </row>
    <row r="31" spans="1:14" ht="13.5" thickTop="1">
      <c r="A31" s="2"/>
      <c r="B31" s="2"/>
      <c r="C31" s="33">
        <v>15</v>
      </c>
      <c r="D31" s="34" t="s">
        <v>122</v>
      </c>
      <c r="E31" s="25">
        <f>SUM(E27:E30)</f>
        <v>0</v>
      </c>
      <c r="F31" s="25">
        <f>SUM(F27:F30)</f>
        <v>0</v>
      </c>
      <c r="G31" s="25">
        <f>SUM(G27:G30)</f>
        <v>0</v>
      </c>
      <c r="H31" s="25">
        <f>SUM(H27:H30)</f>
        <v>0</v>
      </c>
      <c r="I31" s="2"/>
      <c r="K31" s="112">
        <f>IF(E31&lt;&gt;E$24,E31-E24,"OK")</f>
        <v>-29</v>
      </c>
      <c r="L31" s="112">
        <f>IF(F31&lt;&gt;F$24,F31-F24,"OK")</f>
        <v>-40</v>
      </c>
      <c r="M31" s="112">
        <f>IF(G31&lt;&gt;G$24,G31-G24,"OK")</f>
        <v>-68</v>
      </c>
      <c r="N31" s="112">
        <f>IF(H31&lt;&gt;H$24,H31-H24,"OK")</f>
        <v>-67</v>
      </c>
    </row>
    <row r="32" spans="1:9" ht="12.75">
      <c r="A32" s="2"/>
      <c r="B32" s="2"/>
      <c r="C32" s="26" t="s">
        <v>86</v>
      </c>
      <c r="D32" s="2"/>
      <c r="E32" s="2"/>
      <c r="F32" s="2"/>
      <c r="G32" s="2"/>
      <c r="H32" s="2"/>
      <c r="I32" s="2"/>
    </row>
    <row r="33" spans="1:9" ht="12.75">
      <c r="A33" s="2"/>
      <c r="B33" s="2"/>
      <c r="C33" s="2"/>
      <c r="D33" s="2"/>
      <c r="E33" s="2"/>
      <c r="F33" s="2"/>
      <c r="G33" s="2"/>
      <c r="H33" s="2"/>
      <c r="I33" s="2"/>
    </row>
    <row r="34" spans="1:9" ht="12.75">
      <c r="A34" s="2"/>
      <c r="B34" s="50" t="s">
        <v>84</v>
      </c>
      <c r="C34" s="2"/>
      <c r="D34" s="2"/>
      <c r="E34" s="2"/>
      <c r="F34" s="2"/>
      <c r="G34" s="2"/>
      <c r="H34" s="58" t="s">
        <v>155</v>
      </c>
      <c r="I34" s="2"/>
    </row>
    <row r="35" spans="1:9" ht="12.75">
      <c r="A35" s="2"/>
      <c r="B35" s="2"/>
      <c r="C35" s="2"/>
      <c r="D35" s="2"/>
      <c r="E35" s="2"/>
      <c r="F35" s="2"/>
      <c r="G35" s="2"/>
      <c r="H35" s="2"/>
      <c r="I35" s="2"/>
    </row>
    <row r="36" spans="1:9" ht="12.75">
      <c r="A36" s="2"/>
      <c r="B36" s="2"/>
      <c r="C36" s="2"/>
      <c r="D36" s="2"/>
      <c r="E36" s="2"/>
      <c r="F36" s="2"/>
      <c r="G36" s="2"/>
      <c r="H36" s="2"/>
      <c r="I36" s="2"/>
    </row>
    <row r="37" spans="1:9" ht="12.75">
      <c r="A37" s="2"/>
      <c r="B37" s="2"/>
      <c r="C37" s="2"/>
      <c r="D37" s="2"/>
      <c r="E37" s="2"/>
      <c r="F37" s="2"/>
      <c r="G37" s="2"/>
      <c r="H37" s="2"/>
      <c r="I37" s="2"/>
    </row>
    <row r="38" spans="1:9" ht="12.75">
      <c r="A38" s="2"/>
      <c r="B38" s="2"/>
      <c r="C38" s="2"/>
      <c r="D38" s="2"/>
      <c r="E38" s="2"/>
      <c r="F38" s="2"/>
      <c r="G38" s="2"/>
      <c r="H38" s="2"/>
      <c r="I38" s="2"/>
    </row>
    <row r="39" spans="1:9" ht="12.75">
      <c r="A39" s="2"/>
      <c r="B39" s="2"/>
      <c r="C39" s="2"/>
      <c r="D39" s="2"/>
      <c r="E39" s="2"/>
      <c r="F39" s="2"/>
      <c r="G39" s="2"/>
      <c r="H39" s="2"/>
      <c r="I39" s="2"/>
    </row>
  </sheetData>
  <sheetProtection password="CB1B" sheet="1" objects="1" scenarios="1"/>
  <mergeCells count="1">
    <mergeCell ref="E14:H14"/>
  </mergeCells>
  <printOptions/>
  <pageMargins left="0.5" right="0.5" top="1.09" bottom="1" header="0.5" footer="0.5"/>
  <pageSetup horizontalDpi="600" verticalDpi="600" orientation="portrait" r:id="rId3"/>
  <headerFooter alignWithMargins="0">
    <oddHeader>&amp;C&amp;"Arial,Bold"&amp;12HEDS Consortium&amp;10
Graduation and Retention Survey
Retention Rate, Fall 2008</oddHeader>
    <oddFooter>&amp;L&amp;Z&amp;F&amp;R&amp;D &amp;T</oddFooter>
  </headerFooter>
  <legacyDrawing r:id="rId2"/>
</worksheet>
</file>

<file path=xl/worksheets/sheet4.xml><?xml version="1.0" encoding="utf-8"?>
<worksheet xmlns="http://schemas.openxmlformats.org/spreadsheetml/2006/main" xmlns:r="http://schemas.openxmlformats.org/officeDocument/2006/relationships">
  <dimension ref="A1:T216"/>
  <sheetViews>
    <sheetView zoomScalePageLayoutView="0" workbookViewId="0" topLeftCell="A160">
      <selection activeCell="C124" sqref="C124"/>
    </sheetView>
  </sheetViews>
  <sheetFormatPr defaultColWidth="9.140625" defaultRowHeight="12.75"/>
  <cols>
    <col min="1" max="1" width="2.7109375" style="2" customWidth="1"/>
    <col min="2" max="2" width="7.7109375" style="2" customWidth="1"/>
    <col min="3" max="7" width="8.7109375" style="2" customWidth="1"/>
    <col min="8" max="8" width="4.8515625" style="2" customWidth="1"/>
    <col min="9" max="13" width="8.7109375" style="2" customWidth="1"/>
    <col min="14" max="14" width="1.7109375" style="2" customWidth="1"/>
    <col min="15" max="19" width="8.7109375" style="2" customWidth="1"/>
    <col min="20" max="20" width="4.140625" style="2" customWidth="1"/>
    <col min="21" max="16384" width="9.140625" style="9" customWidth="1"/>
  </cols>
  <sheetData>
    <row r="1" spans="1:16" ht="15.75">
      <c r="A1" s="8" t="str">
        <f>IF(LEN(General!A4)&gt;0,General!$A4,"")</f>
        <v>Kenyon College</v>
      </c>
      <c r="P1" s="8"/>
    </row>
    <row r="2" spans="1:16" ht="15.75">
      <c r="A2" s="8"/>
      <c r="B2" s="26">
        <f>General!A5</f>
        <v>203535</v>
      </c>
      <c r="P2" s="8"/>
    </row>
    <row r="3" ht="12.75">
      <c r="A3" s="116" t="s">
        <v>152</v>
      </c>
    </row>
    <row r="4" ht="12.75">
      <c r="A4" s="2" t="s">
        <v>36</v>
      </c>
    </row>
    <row r="5" ht="12.75">
      <c r="A5" s="2" t="s">
        <v>143</v>
      </c>
    </row>
    <row r="6" ht="12.75">
      <c r="F6" s="60" t="s">
        <v>37</v>
      </c>
    </row>
    <row r="7" ht="12.75">
      <c r="F7" s="60" t="s">
        <v>38</v>
      </c>
    </row>
    <row r="8" spans="2:6" ht="12.75">
      <c r="B8" s="4" t="s">
        <v>39</v>
      </c>
      <c r="F8" s="6"/>
    </row>
    <row r="9" ht="12.75"/>
    <row r="10" spans="2:6" ht="12.75">
      <c r="B10" s="4" t="s">
        <v>40</v>
      </c>
      <c r="F10" s="6"/>
    </row>
    <row r="11" ht="12.75"/>
    <row r="12" ht="12.75"/>
    <row r="13" spans="1:2" ht="12.75">
      <c r="A13" s="61">
        <v>1</v>
      </c>
      <c r="B13" s="61" t="s">
        <v>0</v>
      </c>
    </row>
    <row r="14" ht="12.75">
      <c r="B14" s="2" t="s">
        <v>1</v>
      </c>
    </row>
    <row r="15" ht="12.75">
      <c r="B15" s="2" t="s">
        <v>2</v>
      </c>
    </row>
    <row r="16" ht="12.75">
      <c r="B16" s="4" t="s">
        <v>3</v>
      </c>
    </row>
    <row r="17" ht="12.75">
      <c r="B17" s="4"/>
    </row>
    <row r="18" spans="2:7" ht="12.75">
      <c r="B18" s="133" t="s">
        <v>7</v>
      </c>
      <c r="C18" s="133"/>
      <c r="D18" s="133" t="s">
        <v>10</v>
      </c>
      <c r="E18" s="133"/>
      <c r="F18" s="133"/>
      <c r="G18" s="133"/>
    </row>
    <row r="19" spans="2:7" ht="12.75">
      <c r="B19" s="133" t="s">
        <v>8</v>
      </c>
      <c r="C19" s="133"/>
      <c r="D19" s="133" t="s">
        <v>11</v>
      </c>
      <c r="E19" s="133"/>
      <c r="F19" s="133"/>
      <c r="G19" s="133"/>
    </row>
    <row r="20" spans="2:7" ht="12.75">
      <c r="B20" s="133" t="s">
        <v>9</v>
      </c>
      <c r="C20" s="133"/>
      <c r="D20" s="133" t="s">
        <v>12</v>
      </c>
      <c r="E20" s="133"/>
      <c r="F20" s="133"/>
      <c r="G20" s="133"/>
    </row>
    <row r="21" spans="2:10" ht="12.75">
      <c r="B21" s="62"/>
      <c r="C21" s="62"/>
      <c r="D21" s="63">
        <v>2005</v>
      </c>
      <c r="E21" s="63">
        <v>2006</v>
      </c>
      <c r="F21" s="63">
        <v>2007</v>
      </c>
      <c r="G21" s="63">
        <v>2008</v>
      </c>
      <c r="H21" s="78" t="s">
        <v>133</v>
      </c>
      <c r="I21" s="64">
        <f>IF(COUNTBLANK(I22:I25)&lt;4,"ERROR","")</f>
      </c>
      <c r="J21" s="71" t="s">
        <v>134</v>
      </c>
    </row>
    <row r="22" spans="2:11" ht="12.75">
      <c r="B22" s="63">
        <v>2001</v>
      </c>
      <c r="C22" s="59">
        <v>425</v>
      </c>
      <c r="D22" s="59">
        <v>356</v>
      </c>
      <c r="E22" s="59">
        <v>7</v>
      </c>
      <c r="F22" s="59">
        <v>1</v>
      </c>
      <c r="G22" s="59">
        <v>0</v>
      </c>
      <c r="H22" s="74">
        <f>SUM(D22,E22,F22,G22)</f>
        <v>364</v>
      </c>
      <c r="I22" s="64">
        <f>IF(SUM(D22:G22)&gt;$C22,"Sum of graduates exceeds cohort size!","")</f>
      </c>
      <c r="J22" s="71">
        <f>SUM(T37,T49,T62)</f>
        <v>364</v>
      </c>
      <c r="K22" s="70">
        <f>IF(J22&gt;C22,"Sum of graduates exceeds cohort size!","")</f>
      </c>
    </row>
    <row r="23" spans="2:11" ht="12.75">
      <c r="B23" s="63">
        <v>2002</v>
      </c>
      <c r="C23" s="59">
        <v>440</v>
      </c>
      <c r="D23" s="7"/>
      <c r="E23" s="59">
        <v>375</v>
      </c>
      <c r="F23" s="59">
        <v>10</v>
      </c>
      <c r="G23" s="59">
        <v>2</v>
      </c>
      <c r="H23" s="74">
        <f>SUM(E23,F23,G23)</f>
        <v>387</v>
      </c>
      <c r="I23" s="64">
        <f>IF(SUM(D23:G23)&gt;$C23,"Sum of graduates exceeds cohort size!","")</f>
      </c>
      <c r="J23" s="71">
        <f>SUM(T38,T50,T63)</f>
        <v>387</v>
      </c>
      <c r="K23" s="70">
        <f>IF(J23&gt;C23,"Sum of graduates exceeds cohort size!","")</f>
      </c>
    </row>
    <row r="24" spans="2:11" ht="12.75">
      <c r="B24" s="63">
        <v>2003</v>
      </c>
      <c r="C24" s="59">
        <v>454</v>
      </c>
      <c r="D24" s="7"/>
      <c r="E24" s="7"/>
      <c r="F24" s="59">
        <v>388</v>
      </c>
      <c r="G24" s="59">
        <v>15</v>
      </c>
      <c r="H24" s="74">
        <f>SUM(F24,G24)</f>
        <v>403</v>
      </c>
      <c r="I24" s="64">
        <f>IF(SUM(D24:G24)&gt;$C24,"Sum of graduates exceeds cohort size!","")</f>
      </c>
      <c r="J24" s="71">
        <f>SUM(T39,T51,T64)</f>
        <v>403</v>
      </c>
      <c r="K24" s="70">
        <f>IF(J24&gt;C24,"Sum of graduates exceeds cohort size!","")</f>
      </c>
    </row>
    <row r="25" spans="2:11" ht="12.75">
      <c r="B25" s="63">
        <v>2004</v>
      </c>
      <c r="C25" s="59">
        <v>468</v>
      </c>
      <c r="D25" s="7"/>
      <c r="E25" s="7"/>
      <c r="F25" s="7"/>
      <c r="G25" s="59">
        <v>396</v>
      </c>
      <c r="H25" s="74">
        <f>G25</f>
        <v>396</v>
      </c>
      <c r="I25" s="64">
        <f>IF(SUM(D25:G25)&gt;$C25,"Sum of graduates exceeds cohort size!","")</f>
      </c>
      <c r="J25" s="71">
        <f>SUM(T40,T52,T65)</f>
        <v>396</v>
      </c>
      <c r="K25" s="70">
        <f>IF(J25&gt;C25,"Sum of graduates exceeds cohort size!","")</f>
      </c>
    </row>
    <row r="26" ht="12.75"/>
    <row r="27" ht="12.75"/>
    <row r="28" spans="1:2" ht="12.75">
      <c r="A28" s="61">
        <v>2</v>
      </c>
      <c r="B28" s="61" t="s">
        <v>4</v>
      </c>
    </row>
    <row r="29" ht="12.75">
      <c r="B29" s="4" t="s">
        <v>3</v>
      </c>
    </row>
    <row r="30" ht="12.75">
      <c r="B30" s="5" t="s">
        <v>5</v>
      </c>
    </row>
    <row r="31" ht="12.75">
      <c r="B31" s="65" t="s">
        <v>6</v>
      </c>
    </row>
    <row r="32" ht="12.75">
      <c r="B32" s="65"/>
    </row>
    <row r="33" spans="2:19" ht="12.75">
      <c r="B33" s="133" t="s">
        <v>7</v>
      </c>
      <c r="C33" s="133"/>
      <c r="D33" s="133" t="s">
        <v>15</v>
      </c>
      <c r="E33" s="133"/>
      <c r="F33" s="133"/>
      <c r="G33" s="133"/>
      <c r="J33" s="133" t="s">
        <v>15</v>
      </c>
      <c r="K33" s="133"/>
      <c r="L33" s="133"/>
      <c r="M33" s="133"/>
      <c r="P33" s="133" t="s">
        <v>32</v>
      </c>
      <c r="Q33" s="133"/>
      <c r="R33" s="133"/>
      <c r="S33" s="133"/>
    </row>
    <row r="34" spans="2:19" ht="12.75">
      <c r="B34" s="133" t="s">
        <v>8</v>
      </c>
      <c r="C34" s="133"/>
      <c r="D34" s="133" t="s">
        <v>14</v>
      </c>
      <c r="E34" s="133"/>
      <c r="F34" s="133"/>
      <c r="G34" s="133"/>
      <c r="J34" s="133" t="s">
        <v>30</v>
      </c>
      <c r="K34" s="133"/>
      <c r="L34" s="133"/>
      <c r="M34" s="133"/>
      <c r="P34" s="133" t="s">
        <v>33</v>
      </c>
      <c r="Q34" s="133"/>
      <c r="R34" s="133"/>
      <c r="S34" s="133"/>
    </row>
    <row r="35" spans="2:19" ht="12.75">
      <c r="B35" s="133" t="s">
        <v>13</v>
      </c>
      <c r="C35" s="133"/>
      <c r="D35" s="133" t="s">
        <v>13</v>
      </c>
      <c r="E35" s="133"/>
      <c r="F35" s="133"/>
      <c r="G35" s="133"/>
      <c r="J35" s="133" t="s">
        <v>31</v>
      </c>
      <c r="K35" s="133"/>
      <c r="L35" s="133"/>
      <c r="M35" s="133"/>
      <c r="P35" s="133" t="s">
        <v>139</v>
      </c>
      <c r="Q35" s="133"/>
      <c r="R35" s="133"/>
      <c r="S35" s="133"/>
    </row>
    <row r="36" spans="2:20" ht="22.5">
      <c r="B36" s="62"/>
      <c r="C36" s="62"/>
      <c r="D36" s="63">
        <v>2005</v>
      </c>
      <c r="E36" s="63">
        <v>2006</v>
      </c>
      <c r="F36" s="63">
        <v>2007</v>
      </c>
      <c r="G36" s="63">
        <v>2008</v>
      </c>
      <c r="I36" s="64">
        <f>IF(COUNTBLANK(I37:I40)&lt;4,"ERROR","")</f>
      </c>
      <c r="J36" s="63">
        <v>2005</v>
      </c>
      <c r="K36" s="63">
        <v>2006</v>
      </c>
      <c r="L36" s="63">
        <v>2007</v>
      </c>
      <c r="M36" s="63">
        <v>2008</v>
      </c>
      <c r="O36" s="64">
        <f>IF(COUNTBLANK(O37:O40)&lt;4,"ERROR","")</f>
      </c>
      <c r="P36" s="63">
        <v>2005</v>
      </c>
      <c r="Q36" s="63">
        <v>2006</v>
      </c>
      <c r="R36" s="63">
        <v>2007</v>
      </c>
      <c r="S36" s="63">
        <v>2008</v>
      </c>
      <c r="T36" s="73" t="s">
        <v>135</v>
      </c>
    </row>
    <row r="37" spans="2:20" ht="12.75">
      <c r="B37" s="63">
        <v>2001</v>
      </c>
      <c r="C37" s="59">
        <v>425</v>
      </c>
      <c r="D37" s="59">
        <v>356</v>
      </c>
      <c r="E37" s="59">
        <v>7</v>
      </c>
      <c r="F37" s="59">
        <v>1</v>
      </c>
      <c r="G37" s="59">
        <v>0</v>
      </c>
      <c r="I37" s="64">
        <f>IF(SUM(D37:G37)&gt;$C37,"G &gt; C!","")</f>
      </c>
      <c r="J37" s="59">
        <v>0</v>
      </c>
      <c r="K37" s="59">
        <v>0</v>
      </c>
      <c r="L37" s="59">
        <v>0</v>
      </c>
      <c r="M37" s="59">
        <v>0</v>
      </c>
      <c r="O37" s="64">
        <f>IF(SUM(D37:G37)+SUM(J37:M37)&gt;$C37,"G &gt; C!","")</f>
      </c>
      <c r="P37" s="59">
        <v>0</v>
      </c>
      <c r="Q37" s="59">
        <v>0</v>
      </c>
      <c r="R37" s="59">
        <v>0</v>
      </c>
      <c r="S37" s="59">
        <v>0</v>
      </c>
      <c r="T37" s="74">
        <f>SUM(D37,E37,F37,G37,P37,Q37,R37,S37)</f>
        <v>364</v>
      </c>
    </row>
    <row r="38" spans="2:20" ht="12.75">
      <c r="B38" s="63">
        <v>2002</v>
      </c>
      <c r="C38" s="59">
        <v>440</v>
      </c>
      <c r="D38" s="7"/>
      <c r="E38" s="59">
        <v>375</v>
      </c>
      <c r="F38" s="59">
        <v>10</v>
      </c>
      <c r="G38" s="59">
        <v>2</v>
      </c>
      <c r="I38" s="64">
        <f>IF(SUM(D38:G38)&gt;$C38,"G &gt; C!","")</f>
      </c>
      <c r="J38" s="7"/>
      <c r="K38" s="59">
        <v>0</v>
      </c>
      <c r="L38" s="59">
        <v>0</v>
      </c>
      <c r="M38" s="59">
        <v>0</v>
      </c>
      <c r="O38" s="64">
        <f>IF(SUM(D38:G38)+SUM(J38:M38)&gt;$C38,"G &gt; C!","")</f>
      </c>
      <c r="P38" s="7"/>
      <c r="Q38" s="59">
        <v>0</v>
      </c>
      <c r="R38" s="59">
        <v>0</v>
      </c>
      <c r="S38" s="59">
        <v>0</v>
      </c>
      <c r="T38" s="74">
        <f>SUM(E38,F38,G38,Q38,R38,S38)</f>
        <v>387</v>
      </c>
    </row>
    <row r="39" spans="2:20" ht="12.75">
      <c r="B39" s="63">
        <v>2003</v>
      </c>
      <c r="C39" s="59">
        <v>454</v>
      </c>
      <c r="D39" s="7"/>
      <c r="E39" s="7"/>
      <c r="F39" s="59">
        <v>388</v>
      </c>
      <c r="G39" s="59">
        <v>15</v>
      </c>
      <c r="I39" s="64">
        <f>IF(SUM(D39:G39)&gt;$C39,"G &gt; C!","")</f>
      </c>
      <c r="J39" s="7"/>
      <c r="K39" s="7"/>
      <c r="L39" s="59">
        <v>0</v>
      </c>
      <c r="M39" s="59">
        <v>0</v>
      </c>
      <c r="O39" s="64">
        <f>IF(SUM(D39:G39)+SUM(J39:M39)&gt;$C39,"G &gt; C!","")</f>
      </c>
      <c r="P39" s="7"/>
      <c r="Q39" s="7"/>
      <c r="R39" s="59">
        <v>0</v>
      </c>
      <c r="S39" s="59">
        <v>0</v>
      </c>
      <c r="T39" s="74">
        <f>SUM(F39,G39,R39,S39)</f>
        <v>403</v>
      </c>
    </row>
    <row r="40" spans="2:20" ht="12.75">
      <c r="B40" s="63">
        <v>2004</v>
      </c>
      <c r="C40" s="59">
        <v>468</v>
      </c>
      <c r="D40" s="7"/>
      <c r="E40" s="7"/>
      <c r="F40" s="7"/>
      <c r="G40" s="59">
        <v>396</v>
      </c>
      <c r="I40" s="64">
        <f>IF(SUM(D40:G40)&gt;$C40,"G &gt; C!","")</f>
      </c>
      <c r="J40" s="7"/>
      <c r="K40" s="7"/>
      <c r="L40" s="7"/>
      <c r="M40" s="59">
        <v>0</v>
      </c>
      <c r="O40" s="64">
        <f>IF(SUM(D40:G40)+SUM(J40:M40)&gt;$C40,"G &gt; C!","")</f>
      </c>
      <c r="P40" s="7"/>
      <c r="Q40" s="7"/>
      <c r="R40" s="7"/>
      <c r="S40" s="59">
        <v>0</v>
      </c>
      <c r="T40" s="74">
        <f>SUM(G40,S40)</f>
        <v>396</v>
      </c>
    </row>
    <row r="41" ht="12.75"/>
    <row r="42" spans="1:2" ht="12.75">
      <c r="A42" s="61">
        <v>3</v>
      </c>
      <c r="B42" s="61" t="s">
        <v>16</v>
      </c>
    </row>
    <row r="43" ht="12.75">
      <c r="B43" s="4" t="s">
        <v>3</v>
      </c>
    </row>
    <row r="44" ht="12.75">
      <c r="B44" s="65"/>
    </row>
    <row r="45" spans="2:19" ht="12.75">
      <c r="B45" s="133" t="s">
        <v>7</v>
      </c>
      <c r="C45" s="133"/>
      <c r="D45" s="133" t="s">
        <v>15</v>
      </c>
      <c r="E45" s="133"/>
      <c r="F45" s="133"/>
      <c r="G45" s="133"/>
      <c r="J45" s="133" t="s">
        <v>15</v>
      </c>
      <c r="K45" s="133"/>
      <c r="L45" s="133"/>
      <c r="M45" s="133"/>
      <c r="P45" s="133" t="s">
        <v>55</v>
      </c>
      <c r="Q45" s="133"/>
      <c r="R45" s="133"/>
      <c r="S45" s="133"/>
    </row>
    <row r="46" spans="2:19" ht="12.75">
      <c r="B46" s="133" t="s">
        <v>8</v>
      </c>
      <c r="C46" s="133"/>
      <c r="D46" s="133" t="s">
        <v>14</v>
      </c>
      <c r="E46" s="133"/>
      <c r="F46" s="133"/>
      <c r="G46" s="133"/>
      <c r="J46" s="133" t="s">
        <v>30</v>
      </c>
      <c r="K46" s="133"/>
      <c r="L46" s="133"/>
      <c r="M46" s="133"/>
      <c r="P46" s="133" t="s">
        <v>33</v>
      </c>
      <c r="Q46" s="133"/>
      <c r="R46" s="133"/>
      <c r="S46" s="133"/>
    </row>
    <row r="47" spans="2:19" ht="12.75">
      <c r="B47" s="133" t="s">
        <v>17</v>
      </c>
      <c r="C47" s="133"/>
      <c r="D47" s="133" t="s">
        <v>17</v>
      </c>
      <c r="E47" s="133"/>
      <c r="F47" s="133"/>
      <c r="G47" s="133"/>
      <c r="J47" s="133" t="s">
        <v>34</v>
      </c>
      <c r="K47" s="133"/>
      <c r="L47" s="133"/>
      <c r="M47" s="133"/>
      <c r="P47" s="133" t="s">
        <v>138</v>
      </c>
      <c r="Q47" s="133"/>
      <c r="R47" s="133"/>
      <c r="S47" s="133"/>
    </row>
    <row r="48" spans="2:20" ht="22.5">
      <c r="B48" s="62"/>
      <c r="C48" s="62"/>
      <c r="D48" s="63">
        <v>2005</v>
      </c>
      <c r="E48" s="63">
        <v>2006</v>
      </c>
      <c r="F48" s="63">
        <v>2007</v>
      </c>
      <c r="G48" s="63">
        <v>2008</v>
      </c>
      <c r="I48" s="64">
        <f>IF(COUNTBLANK(I49:I52)&lt;4,"ERROR","")</f>
      </c>
      <c r="J48" s="63">
        <v>2005</v>
      </c>
      <c r="K48" s="63">
        <v>2006</v>
      </c>
      <c r="L48" s="63">
        <v>2007</v>
      </c>
      <c r="M48" s="63">
        <v>2008</v>
      </c>
      <c r="O48" s="64">
        <f>IF(COUNTBLANK(O49:O52)&lt;4,"ERROR","")</f>
      </c>
      <c r="P48" s="63">
        <v>2005</v>
      </c>
      <c r="Q48" s="63">
        <v>2006</v>
      </c>
      <c r="R48" s="63">
        <v>2007</v>
      </c>
      <c r="S48" s="63">
        <v>2008</v>
      </c>
      <c r="T48" s="72" t="s">
        <v>136</v>
      </c>
    </row>
    <row r="49" spans="2:20" ht="12.75">
      <c r="B49" s="63">
        <v>2001</v>
      </c>
      <c r="C49" s="59">
        <v>0</v>
      </c>
      <c r="D49" s="59">
        <v>0</v>
      </c>
      <c r="E49" s="59">
        <v>0</v>
      </c>
      <c r="F49" s="59">
        <v>0</v>
      </c>
      <c r="G49" s="59"/>
      <c r="I49" s="64">
        <f>IF(SUM(D49:G49)&gt;$C49,"G &gt; C!","")</f>
      </c>
      <c r="J49" s="59">
        <v>0</v>
      </c>
      <c r="K49" s="59">
        <v>0</v>
      </c>
      <c r="L49" s="59">
        <v>0</v>
      </c>
      <c r="M49" s="59"/>
      <c r="O49" s="64">
        <f>IF(SUM(D49:G49)+SUM(J49:M49)&gt;$C49,"G &gt; C!","")</f>
      </c>
      <c r="P49" s="59">
        <v>0</v>
      </c>
      <c r="Q49" s="59">
        <v>0</v>
      </c>
      <c r="R49" s="59">
        <v>0</v>
      </c>
      <c r="S49" s="59"/>
      <c r="T49" s="74">
        <f>SUM(D49,E49,F49,G49,P49,Q49,R49,S49)</f>
        <v>0</v>
      </c>
    </row>
    <row r="50" spans="2:20" ht="12.75">
      <c r="B50" s="63">
        <v>2002</v>
      </c>
      <c r="C50" s="59">
        <v>0</v>
      </c>
      <c r="D50" s="7"/>
      <c r="E50" s="59">
        <v>0</v>
      </c>
      <c r="F50" s="59">
        <v>0</v>
      </c>
      <c r="G50" s="59"/>
      <c r="I50" s="64">
        <f>IF(SUM(D50:G50)&gt;$C50,"G &gt; C!","")</f>
      </c>
      <c r="J50" s="7"/>
      <c r="K50" s="59">
        <v>0</v>
      </c>
      <c r="L50" s="59">
        <v>0</v>
      </c>
      <c r="M50" s="59"/>
      <c r="O50" s="64">
        <f>IF(SUM(D50:G50)+SUM(J50:M50)&gt;$C50,"G &gt; C!","")</f>
      </c>
      <c r="P50" s="7"/>
      <c r="Q50" s="59">
        <v>0</v>
      </c>
      <c r="R50" s="59">
        <v>0</v>
      </c>
      <c r="S50" s="59"/>
      <c r="T50" s="74">
        <f>SUM(E50,F50,G50,Q50,R50,S50)</f>
        <v>0</v>
      </c>
    </row>
    <row r="51" spans="2:20" ht="12.75">
      <c r="B51" s="63">
        <v>2003</v>
      </c>
      <c r="C51" s="59">
        <v>0</v>
      </c>
      <c r="D51" s="7"/>
      <c r="E51" s="7"/>
      <c r="F51" s="59">
        <v>0</v>
      </c>
      <c r="G51" s="59"/>
      <c r="I51" s="64">
        <f>IF(SUM(D51:G51)&gt;$C51,"G &gt; C!","")</f>
      </c>
      <c r="J51" s="7"/>
      <c r="K51" s="7"/>
      <c r="L51" s="59">
        <v>0</v>
      </c>
      <c r="M51" s="59"/>
      <c r="O51" s="64">
        <f>IF(SUM(D51:G51)+SUM(J51:M51)&gt;$C51,"G &gt; C!","")</f>
      </c>
      <c r="P51" s="7"/>
      <c r="Q51" s="7"/>
      <c r="R51" s="59">
        <v>0</v>
      </c>
      <c r="S51" s="59"/>
      <c r="T51" s="74">
        <f>SUM(F51,G51,R51,S51)</f>
        <v>0</v>
      </c>
    </row>
    <row r="52" spans="2:20" ht="12.75">
      <c r="B52" s="63">
        <v>2004</v>
      </c>
      <c r="C52" s="59"/>
      <c r="D52" s="7"/>
      <c r="E52" s="7"/>
      <c r="F52" s="7"/>
      <c r="G52" s="59"/>
      <c r="I52" s="64">
        <f>IF(SUM(D52:G52)&gt;$C52,"G &gt; C!","")</f>
      </c>
      <c r="J52" s="7"/>
      <c r="K52" s="7"/>
      <c r="L52" s="7"/>
      <c r="M52" s="59"/>
      <c r="O52" s="64">
        <f>IF(SUM(D52:G52)+SUM(J52:M52)&gt;$C52,"G &gt; C!","")</f>
      </c>
      <c r="P52" s="7"/>
      <c r="Q52" s="7"/>
      <c r="R52" s="7"/>
      <c r="S52" s="59"/>
      <c r="T52" s="74">
        <f>SUM(G52,S52)</f>
        <v>0</v>
      </c>
    </row>
    <row r="53" ht="12.75"/>
    <row r="54" ht="12.75"/>
    <row r="55" spans="1:2" ht="12.75">
      <c r="A55" s="61">
        <v>4</v>
      </c>
      <c r="B55" s="61" t="s">
        <v>22</v>
      </c>
    </row>
    <row r="56" ht="12.75">
      <c r="B56" s="4" t="s">
        <v>3</v>
      </c>
    </row>
    <row r="57" ht="12.75">
      <c r="B57" s="65"/>
    </row>
    <row r="58" spans="2:19" ht="12.75">
      <c r="B58" s="133" t="s">
        <v>7</v>
      </c>
      <c r="C58" s="133"/>
      <c r="D58" s="133" t="s">
        <v>15</v>
      </c>
      <c r="E58" s="133"/>
      <c r="F58" s="133"/>
      <c r="G58" s="133"/>
      <c r="J58" s="133" t="s">
        <v>15</v>
      </c>
      <c r="K58" s="133"/>
      <c r="L58" s="133"/>
      <c r="M58" s="133"/>
      <c r="P58" s="133" t="s">
        <v>56</v>
      </c>
      <c r="Q58" s="133"/>
      <c r="R58" s="133"/>
      <c r="S58" s="133"/>
    </row>
    <row r="59" spans="2:19" ht="12.75">
      <c r="B59" s="133" t="s">
        <v>8</v>
      </c>
      <c r="C59" s="133"/>
      <c r="D59" s="133" t="s">
        <v>14</v>
      </c>
      <c r="E59" s="133"/>
      <c r="F59" s="133"/>
      <c r="G59" s="133"/>
      <c r="J59" s="133" t="s">
        <v>30</v>
      </c>
      <c r="K59" s="133"/>
      <c r="L59" s="133"/>
      <c r="M59" s="133"/>
      <c r="P59" s="133" t="s">
        <v>33</v>
      </c>
      <c r="Q59" s="133"/>
      <c r="R59" s="133"/>
      <c r="S59" s="133"/>
    </row>
    <row r="60" spans="2:19" ht="12.75">
      <c r="B60" s="133" t="s">
        <v>23</v>
      </c>
      <c r="C60" s="133"/>
      <c r="D60" s="133" t="s">
        <v>23</v>
      </c>
      <c r="E60" s="133"/>
      <c r="F60" s="133"/>
      <c r="G60" s="133"/>
      <c r="J60" s="133" t="s">
        <v>35</v>
      </c>
      <c r="K60" s="133"/>
      <c r="L60" s="133"/>
      <c r="M60" s="133"/>
      <c r="P60" s="133" t="s">
        <v>140</v>
      </c>
      <c r="Q60" s="133"/>
      <c r="R60" s="133"/>
      <c r="S60" s="133"/>
    </row>
    <row r="61" spans="2:20" ht="22.5">
      <c r="B61" s="62"/>
      <c r="C61" s="62"/>
      <c r="D61" s="63">
        <v>2005</v>
      </c>
      <c r="E61" s="63">
        <v>2006</v>
      </c>
      <c r="F61" s="63">
        <v>2007</v>
      </c>
      <c r="G61" s="63">
        <v>2008</v>
      </c>
      <c r="I61" s="64">
        <f>IF(COUNTBLANK(I62:I65)&lt;4,"ERROR","")</f>
      </c>
      <c r="J61" s="63">
        <v>2005</v>
      </c>
      <c r="K61" s="63">
        <v>2006</v>
      </c>
      <c r="L61" s="63">
        <v>2007</v>
      </c>
      <c r="M61" s="63">
        <v>2008</v>
      </c>
      <c r="O61" s="64">
        <f>IF(COUNTBLANK(O62:O65)&lt;4,"ERROR","")</f>
      </c>
      <c r="P61" s="63">
        <v>2005</v>
      </c>
      <c r="Q61" s="63">
        <v>2006</v>
      </c>
      <c r="R61" s="63">
        <v>2007</v>
      </c>
      <c r="S61" s="63">
        <v>2008</v>
      </c>
      <c r="T61" s="72" t="s">
        <v>137</v>
      </c>
    </row>
    <row r="62" spans="2:20" ht="12.75">
      <c r="B62" s="63">
        <v>2001</v>
      </c>
      <c r="C62" s="59">
        <v>0</v>
      </c>
      <c r="D62" s="59">
        <v>0</v>
      </c>
      <c r="E62" s="59">
        <v>0</v>
      </c>
      <c r="F62" s="59">
        <v>0</v>
      </c>
      <c r="G62" s="59"/>
      <c r="I62" s="64">
        <f>IF(SUM(D62:G62)&gt;$C62,"G &gt; C!","")</f>
      </c>
      <c r="J62" s="59">
        <v>0</v>
      </c>
      <c r="K62" s="59">
        <v>0</v>
      </c>
      <c r="L62" s="59">
        <v>0</v>
      </c>
      <c r="M62" s="59"/>
      <c r="O62" s="64">
        <f>IF(SUM(D62:G62)+SUM(J62:M62)&gt;$C62,"G &gt; C!","")</f>
      </c>
      <c r="P62" s="59">
        <v>0</v>
      </c>
      <c r="Q62" s="59">
        <v>0</v>
      </c>
      <c r="R62" s="59">
        <v>0</v>
      </c>
      <c r="S62" s="59"/>
      <c r="T62" s="74">
        <f>SUM(D62,E62,F62,G62,P62,Q62,R62,S62)</f>
        <v>0</v>
      </c>
    </row>
    <row r="63" spans="2:20" ht="12.75">
      <c r="B63" s="63">
        <v>2002</v>
      </c>
      <c r="C63" s="59">
        <v>0</v>
      </c>
      <c r="D63" s="7"/>
      <c r="E63" s="59">
        <v>0</v>
      </c>
      <c r="F63" s="59">
        <v>0</v>
      </c>
      <c r="G63" s="59"/>
      <c r="I63" s="64">
        <f>IF(SUM(D63:G63)&gt;$C63,"G &gt; C!","")</f>
      </c>
      <c r="J63" s="7"/>
      <c r="K63" s="59">
        <v>0</v>
      </c>
      <c r="L63" s="59">
        <v>0</v>
      </c>
      <c r="M63" s="59"/>
      <c r="O63" s="64">
        <f>IF(SUM(D63:G63)+SUM(J63:M63)&gt;$C63,"G &gt; C!","")</f>
      </c>
      <c r="P63" s="7"/>
      <c r="Q63" s="59">
        <v>0</v>
      </c>
      <c r="R63" s="59">
        <v>0</v>
      </c>
      <c r="S63" s="59"/>
      <c r="T63" s="74">
        <f>SUM(E63,F63,G63,Q63,R63,S63)</f>
        <v>0</v>
      </c>
    </row>
    <row r="64" spans="2:20" ht="12.75">
      <c r="B64" s="63">
        <v>2003</v>
      </c>
      <c r="C64" s="59">
        <v>0</v>
      </c>
      <c r="D64" s="7"/>
      <c r="E64" s="7"/>
      <c r="F64" s="59">
        <v>0</v>
      </c>
      <c r="G64" s="59"/>
      <c r="I64" s="64">
        <f>IF(SUM(D64:G64)&gt;$C64,"G &gt; C!","")</f>
      </c>
      <c r="J64" s="7"/>
      <c r="K64" s="7"/>
      <c r="L64" s="59">
        <v>0</v>
      </c>
      <c r="M64" s="59"/>
      <c r="O64" s="64">
        <f>IF(SUM(D64:G64)+SUM(J64:M64)&gt;$C64,"G &gt; C!","")</f>
      </c>
      <c r="P64" s="7"/>
      <c r="Q64" s="7"/>
      <c r="R64" s="59">
        <v>0</v>
      </c>
      <c r="S64" s="59"/>
      <c r="T64" s="74">
        <f>SUM(F64,G64,R64,S64)</f>
        <v>0</v>
      </c>
    </row>
    <row r="65" spans="2:20" ht="12.75">
      <c r="B65" s="63">
        <v>2004</v>
      </c>
      <c r="C65" s="59"/>
      <c r="D65" s="7"/>
      <c r="E65" s="7"/>
      <c r="F65" s="7"/>
      <c r="G65" s="59"/>
      <c r="I65" s="64">
        <f>IF(SUM(D65:G65)&gt;$C65,"G &gt; C!","")</f>
      </c>
      <c r="J65" s="7"/>
      <c r="K65" s="7"/>
      <c r="L65" s="7"/>
      <c r="M65" s="59"/>
      <c r="O65" s="64">
        <f>IF(SUM(D65:G65)+SUM(J65:M65)&gt;$C65,"G &gt; C!","")</f>
      </c>
      <c r="P65" s="7"/>
      <c r="Q65" s="7"/>
      <c r="R65" s="7"/>
      <c r="S65" s="59"/>
      <c r="T65" s="74">
        <f>SUM(G65,S65)</f>
        <v>0</v>
      </c>
    </row>
    <row r="68" spans="1:2" ht="12.75">
      <c r="A68" s="61">
        <v>5</v>
      </c>
      <c r="B68" s="61" t="s">
        <v>18</v>
      </c>
    </row>
    <row r="69" ht="12.75">
      <c r="B69" s="2" t="s">
        <v>19</v>
      </c>
    </row>
    <row r="70" ht="12.75">
      <c r="B70" s="2" t="s">
        <v>20</v>
      </c>
    </row>
    <row r="71" ht="12.75">
      <c r="B71" s="4" t="s">
        <v>3</v>
      </c>
    </row>
    <row r="72" ht="12.75">
      <c r="B72" s="4"/>
    </row>
    <row r="73" spans="2:7" ht="12.75">
      <c r="B73" s="133" t="s">
        <v>7</v>
      </c>
      <c r="C73" s="133"/>
      <c r="D73" s="133" t="s">
        <v>10</v>
      </c>
      <c r="E73" s="133"/>
      <c r="F73" s="133"/>
      <c r="G73" s="133"/>
    </row>
    <row r="74" spans="2:7" ht="12.75">
      <c r="B74" s="133" t="s">
        <v>8</v>
      </c>
      <c r="C74" s="133"/>
      <c r="D74" s="133" t="s">
        <v>11</v>
      </c>
      <c r="E74" s="133"/>
      <c r="F74" s="133"/>
      <c r="G74" s="133"/>
    </row>
    <row r="75" spans="2:7" ht="12.75">
      <c r="B75" s="133" t="s">
        <v>9</v>
      </c>
      <c r="C75" s="133"/>
      <c r="D75" s="133" t="s">
        <v>12</v>
      </c>
      <c r="E75" s="133"/>
      <c r="F75" s="133"/>
      <c r="G75" s="133"/>
    </row>
    <row r="76" spans="2:7" ht="12.75">
      <c r="B76" s="66" t="s">
        <v>21</v>
      </c>
      <c r="C76" s="62"/>
      <c r="D76" s="60"/>
      <c r="E76" s="60"/>
      <c r="F76" s="60"/>
      <c r="G76" s="60"/>
    </row>
    <row r="77" spans="2:9" ht="12.75">
      <c r="B77" s="62"/>
      <c r="C77" s="62"/>
      <c r="D77" s="63">
        <v>2005</v>
      </c>
      <c r="E77" s="63">
        <v>2006</v>
      </c>
      <c r="F77" s="63">
        <v>2007</v>
      </c>
      <c r="G77" s="63">
        <v>2008</v>
      </c>
      <c r="H77" s="78" t="s">
        <v>133</v>
      </c>
      <c r="I77" s="64">
        <f>IF(COUNTBLANK(I78:I81)&lt;4,"ERROR","")</f>
      </c>
    </row>
    <row r="78" spans="2:9" ht="12.75">
      <c r="B78" s="63">
        <v>2001</v>
      </c>
      <c r="C78" s="59">
        <v>18</v>
      </c>
      <c r="D78" s="59">
        <v>14</v>
      </c>
      <c r="E78" s="59">
        <v>1</v>
      </c>
      <c r="F78" s="59">
        <v>0</v>
      </c>
      <c r="G78" s="59">
        <v>0</v>
      </c>
      <c r="H78" s="74">
        <f>SUM(D78,E78,F78,G78)</f>
        <v>15</v>
      </c>
      <c r="I78" s="64">
        <f>IF(SUM(D78:G78)&gt;$C78,"Sum of graduates exceeds cohort size!","")</f>
      </c>
    </row>
    <row r="79" spans="2:9" ht="12.75">
      <c r="B79" s="63">
        <v>2002</v>
      </c>
      <c r="C79" s="59">
        <v>9</v>
      </c>
      <c r="D79" s="7"/>
      <c r="E79" s="59">
        <v>7</v>
      </c>
      <c r="F79" s="59">
        <v>0</v>
      </c>
      <c r="G79" s="59">
        <v>0</v>
      </c>
      <c r="H79" s="74">
        <f>SUM(E79,F79,G79)</f>
        <v>7</v>
      </c>
      <c r="I79" s="64">
        <f>IF(SUM(D79:G79)&gt;$C79,"Sum of graduates exceeds cohort size!","")</f>
      </c>
    </row>
    <row r="80" spans="2:9" ht="12.75">
      <c r="B80" s="63">
        <v>2003</v>
      </c>
      <c r="C80" s="59">
        <v>9</v>
      </c>
      <c r="D80" s="7"/>
      <c r="E80" s="7"/>
      <c r="F80" s="59">
        <v>6</v>
      </c>
      <c r="G80" s="59">
        <v>2</v>
      </c>
      <c r="H80" s="74">
        <f>SUM(F80,G80)</f>
        <v>8</v>
      </c>
      <c r="I80" s="64">
        <f>IF(SUM(D80:G80)&gt;$C80,"Sum of graduates exceeds cohort size!","")</f>
      </c>
    </row>
    <row r="81" spans="2:9" ht="12.75">
      <c r="B81" s="63">
        <v>2004</v>
      </c>
      <c r="C81" s="59">
        <v>16</v>
      </c>
      <c r="D81" s="7"/>
      <c r="E81" s="7"/>
      <c r="F81" s="7"/>
      <c r="G81" s="59">
        <v>12</v>
      </c>
      <c r="H81" s="74">
        <f>G81</f>
        <v>12</v>
      </c>
      <c r="I81" s="64">
        <f>IF(SUM(D81:G81)&gt;$C81,"Sum of graduates exceeds cohort size!","")</f>
      </c>
    </row>
    <row r="83" spans="2:7" ht="12.75">
      <c r="B83" s="66" t="s">
        <v>24</v>
      </c>
      <c r="C83" s="62"/>
      <c r="D83" s="60"/>
      <c r="E83" s="60"/>
      <c r="F83" s="60"/>
      <c r="G83" s="60"/>
    </row>
    <row r="84" spans="2:9" ht="12.75">
      <c r="B84" s="62"/>
      <c r="C84" s="62"/>
      <c r="D84" s="63">
        <v>2005</v>
      </c>
      <c r="E84" s="63">
        <v>2006</v>
      </c>
      <c r="F84" s="63">
        <v>2007</v>
      </c>
      <c r="G84" s="63">
        <v>2008</v>
      </c>
      <c r="H84" s="78" t="s">
        <v>133</v>
      </c>
      <c r="I84" s="64">
        <f>IF(COUNTBLANK(I85:I88)&lt;4,"ERROR","")</f>
      </c>
    </row>
    <row r="85" spans="2:9" ht="12.75">
      <c r="B85" s="63">
        <v>2001</v>
      </c>
      <c r="C85" s="59">
        <v>5</v>
      </c>
      <c r="D85" s="59">
        <v>4</v>
      </c>
      <c r="E85" s="59">
        <v>0</v>
      </c>
      <c r="F85" s="59">
        <v>0</v>
      </c>
      <c r="G85" s="59">
        <v>0</v>
      </c>
      <c r="H85" s="74">
        <f>SUM(D85,E85,F85,G85)</f>
        <v>4</v>
      </c>
      <c r="I85" s="64">
        <f>IF(SUM(D85:G85)&gt;$C85,"Sum of graduates exceeds cohort size!","")</f>
      </c>
    </row>
    <row r="86" spans="2:9" ht="12.75">
      <c r="B86" s="63">
        <v>2002</v>
      </c>
      <c r="C86" s="59">
        <v>20</v>
      </c>
      <c r="D86" s="7"/>
      <c r="E86" s="59">
        <v>16</v>
      </c>
      <c r="F86" s="59">
        <v>1</v>
      </c>
      <c r="G86" s="59">
        <v>0</v>
      </c>
      <c r="H86" s="74">
        <f>SUM(E86,F86,G86)</f>
        <v>17</v>
      </c>
      <c r="I86" s="64">
        <f>IF(SUM(D86:G86)&gt;$C86,"Sum of graduates exceeds cohort size!","")</f>
      </c>
    </row>
    <row r="87" spans="2:9" ht="12.75">
      <c r="B87" s="63">
        <v>2003</v>
      </c>
      <c r="C87" s="59">
        <v>18</v>
      </c>
      <c r="D87" s="7"/>
      <c r="E87" s="7"/>
      <c r="F87" s="59">
        <v>16</v>
      </c>
      <c r="G87" s="59">
        <v>1</v>
      </c>
      <c r="H87" s="74">
        <f>SUM(F87,G87)</f>
        <v>17</v>
      </c>
      <c r="I87" s="64">
        <f>IF(SUM(D87:G87)&gt;$C87,"Sum of graduates exceeds cohort size!","")</f>
      </c>
    </row>
    <row r="88" spans="2:9" ht="12.75">
      <c r="B88" s="63">
        <v>2004</v>
      </c>
      <c r="C88" s="59">
        <v>18</v>
      </c>
      <c r="D88" s="7"/>
      <c r="E88" s="7"/>
      <c r="F88" s="7"/>
      <c r="G88" s="59">
        <v>15</v>
      </c>
      <c r="H88" s="74">
        <f>G88</f>
        <v>15</v>
      </c>
      <c r="I88" s="64">
        <f>IF(SUM(D88:G88)&gt;$C88,"Sum of graduates exceeds cohort size!","")</f>
      </c>
    </row>
    <row r="90" spans="2:7" ht="12.75">
      <c r="B90" s="66" t="s">
        <v>25</v>
      </c>
      <c r="C90" s="62"/>
      <c r="D90" s="60"/>
      <c r="E90" s="60"/>
      <c r="F90" s="60"/>
      <c r="G90" s="60"/>
    </row>
    <row r="91" spans="2:9" ht="12.75">
      <c r="B91" s="62"/>
      <c r="C91" s="62"/>
      <c r="D91" s="63">
        <v>2005</v>
      </c>
      <c r="E91" s="63">
        <v>2006</v>
      </c>
      <c r="F91" s="63">
        <v>2007</v>
      </c>
      <c r="G91" s="63">
        <v>2008</v>
      </c>
      <c r="H91" s="78" t="s">
        <v>133</v>
      </c>
      <c r="I91" s="64">
        <f>IF(COUNTBLANK(I92:I95)&lt;4,"ERROR","")</f>
      </c>
    </row>
    <row r="92" spans="2:9" ht="12.75">
      <c r="B92" s="63">
        <v>2001</v>
      </c>
      <c r="C92" s="59">
        <v>350</v>
      </c>
      <c r="D92" s="59">
        <v>295</v>
      </c>
      <c r="E92" s="59">
        <v>5</v>
      </c>
      <c r="F92" s="59">
        <v>1</v>
      </c>
      <c r="G92" s="59">
        <v>0</v>
      </c>
      <c r="H92" s="74">
        <f>SUM(D92,E92,F92,G92)</f>
        <v>301</v>
      </c>
      <c r="I92" s="64">
        <f>IF(SUM(D92:G92)&gt;$C92,"Sum of graduates exceeds cohort size!","")</f>
      </c>
    </row>
    <row r="93" spans="2:9" ht="12.75">
      <c r="B93" s="63">
        <v>2002</v>
      </c>
      <c r="C93" s="59">
        <v>381</v>
      </c>
      <c r="D93" s="7"/>
      <c r="E93" s="59">
        <v>322</v>
      </c>
      <c r="F93" s="59">
        <v>9</v>
      </c>
      <c r="G93" s="59">
        <v>2</v>
      </c>
      <c r="H93" s="74">
        <f>SUM(E93,F93,G93)</f>
        <v>333</v>
      </c>
      <c r="I93" s="64">
        <f>IF(SUM(D93:G93)&gt;$C93,"Sum of graduates exceeds cohort size!","")</f>
      </c>
    </row>
    <row r="94" spans="2:9" ht="12.75">
      <c r="B94" s="63">
        <v>2003</v>
      </c>
      <c r="C94" s="59">
        <v>391</v>
      </c>
      <c r="D94" s="7"/>
      <c r="E94" s="7"/>
      <c r="F94" s="59">
        <v>340</v>
      </c>
      <c r="G94" s="59">
        <v>11</v>
      </c>
      <c r="H94" s="74">
        <f>SUM(F94,G94)</f>
        <v>351</v>
      </c>
      <c r="I94" s="64">
        <f>IF(SUM(D94:G94)&gt;$C94,"Sum of graduates exceeds cohort size!","")</f>
      </c>
    </row>
    <row r="95" spans="2:9" ht="12.75">
      <c r="B95" s="63">
        <v>2004</v>
      </c>
      <c r="C95" s="59">
        <v>376</v>
      </c>
      <c r="D95" s="7"/>
      <c r="E95" s="7"/>
      <c r="F95" s="7"/>
      <c r="G95" s="59">
        <v>325</v>
      </c>
      <c r="H95" s="74">
        <f>G95</f>
        <v>325</v>
      </c>
      <c r="I95" s="64">
        <f>IF(SUM(D95:G95)&gt;$C95,"Sum of graduates exceeds cohort size!","")</f>
      </c>
    </row>
    <row r="97" spans="2:7" ht="12.75">
      <c r="B97" s="66" t="s">
        <v>26</v>
      </c>
      <c r="C97" s="62"/>
      <c r="D97" s="60"/>
      <c r="E97" s="60"/>
      <c r="F97" s="60"/>
      <c r="G97" s="60"/>
    </row>
    <row r="98" spans="2:9" ht="12.75">
      <c r="B98" s="62"/>
      <c r="C98" s="62"/>
      <c r="D98" s="63">
        <v>2005</v>
      </c>
      <c r="E98" s="63">
        <v>2006</v>
      </c>
      <c r="F98" s="63">
        <v>2007</v>
      </c>
      <c r="G98" s="63">
        <v>2008</v>
      </c>
      <c r="H98" s="78" t="s">
        <v>133</v>
      </c>
      <c r="I98" s="64">
        <f>IF(COUNTBLANK(I99:I102)&lt;4,"ERROR","")</f>
      </c>
    </row>
    <row r="99" spans="2:9" ht="12.75">
      <c r="B99" s="63">
        <v>2001</v>
      </c>
      <c r="C99" s="59">
        <v>8</v>
      </c>
      <c r="D99" s="59">
        <v>5</v>
      </c>
      <c r="E99" s="59">
        <v>0</v>
      </c>
      <c r="F99" s="59">
        <v>0</v>
      </c>
      <c r="G99" s="59">
        <v>0</v>
      </c>
      <c r="H99" s="74">
        <f>SUM(D99,E99,F99,G99)</f>
        <v>5</v>
      </c>
      <c r="I99" s="64">
        <f>IF(SUM(D99:G99)&gt;$C99,"Sum of graduates exceeds cohort size!","")</f>
      </c>
    </row>
    <row r="100" spans="2:9" ht="12.75">
      <c r="B100" s="63">
        <v>2002</v>
      </c>
      <c r="C100" s="59">
        <v>9</v>
      </c>
      <c r="D100" s="7"/>
      <c r="E100" s="59">
        <v>7</v>
      </c>
      <c r="F100" s="59">
        <v>0</v>
      </c>
      <c r="G100" s="59">
        <v>0</v>
      </c>
      <c r="H100" s="74">
        <f>SUM(E100,F100,G100)</f>
        <v>7</v>
      </c>
      <c r="I100" s="64">
        <f>IF(SUM(D100:G100)&gt;$C100,"Sum of graduates exceeds cohort size!","")</f>
      </c>
    </row>
    <row r="101" spans="2:9" ht="12.75">
      <c r="B101" s="63">
        <v>2003</v>
      </c>
      <c r="C101" s="59">
        <v>13</v>
      </c>
      <c r="D101" s="7"/>
      <c r="E101" s="7"/>
      <c r="F101" s="59">
        <v>10</v>
      </c>
      <c r="G101" s="59">
        <v>1</v>
      </c>
      <c r="H101" s="74">
        <f>SUM(F101,G101)</f>
        <v>11</v>
      </c>
      <c r="I101" s="64">
        <f>IF(SUM(D101:G101)&gt;$C101,"Sum of graduates exceeds cohort size!","")</f>
      </c>
    </row>
    <row r="102" spans="2:9" ht="12.75">
      <c r="B102" s="63">
        <v>2004</v>
      </c>
      <c r="C102" s="59">
        <v>16</v>
      </c>
      <c r="D102" s="7"/>
      <c r="E102" s="7"/>
      <c r="F102" s="7"/>
      <c r="G102" s="59">
        <v>12</v>
      </c>
      <c r="H102" s="74">
        <f>G102</f>
        <v>12</v>
      </c>
      <c r="I102" s="64">
        <f>IF(SUM(D102:G102)&gt;$C102,"Sum of graduates exceeds cohort size!","")</f>
      </c>
    </row>
    <row r="104" ht="12.75">
      <c r="B104" s="61" t="s">
        <v>41</v>
      </c>
    </row>
    <row r="105" spans="2:7" ht="12.75">
      <c r="B105" s="133" t="s">
        <v>7</v>
      </c>
      <c r="C105" s="133"/>
      <c r="D105" s="133" t="s">
        <v>10</v>
      </c>
      <c r="E105" s="133"/>
      <c r="F105" s="133"/>
      <c r="G105" s="133"/>
    </row>
    <row r="106" spans="2:7" ht="12.75">
      <c r="B106" s="133" t="s">
        <v>8</v>
      </c>
      <c r="C106" s="133"/>
      <c r="D106" s="133" t="s">
        <v>11</v>
      </c>
      <c r="E106" s="133"/>
      <c r="F106" s="133"/>
      <c r="G106" s="133"/>
    </row>
    <row r="107" spans="2:7" ht="12.75">
      <c r="B107" s="133" t="s">
        <v>9</v>
      </c>
      <c r="C107" s="133"/>
      <c r="D107" s="133" t="s">
        <v>12</v>
      </c>
      <c r="E107" s="133"/>
      <c r="F107" s="133"/>
      <c r="G107" s="133"/>
    </row>
    <row r="108" spans="2:7" ht="12.75">
      <c r="B108" s="66" t="s">
        <v>27</v>
      </c>
      <c r="C108" s="62"/>
      <c r="D108" s="60"/>
      <c r="E108" s="60"/>
      <c r="F108" s="60"/>
      <c r="G108" s="60"/>
    </row>
    <row r="109" spans="2:9" ht="12.75">
      <c r="B109" s="62"/>
      <c r="C109" s="62"/>
      <c r="D109" s="63">
        <v>2005</v>
      </c>
      <c r="E109" s="63">
        <v>2006</v>
      </c>
      <c r="F109" s="63">
        <v>2007</v>
      </c>
      <c r="G109" s="63">
        <v>2008</v>
      </c>
      <c r="H109" s="78" t="s">
        <v>133</v>
      </c>
      <c r="I109" s="64">
        <f>IF(COUNTBLANK(I110:I113)&lt;4,"ERROR","")</f>
      </c>
    </row>
    <row r="110" spans="2:9" ht="12.75">
      <c r="B110" s="63">
        <v>2001</v>
      </c>
      <c r="C110" s="59">
        <v>0</v>
      </c>
      <c r="D110" s="59">
        <v>0</v>
      </c>
      <c r="E110" s="59">
        <v>0</v>
      </c>
      <c r="F110" s="59">
        <v>0</v>
      </c>
      <c r="G110" s="59">
        <v>0</v>
      </c>
      <c r="H110" s="74">
        <f>SUM(D110,E110,F110,G110)</f>
        <v>0</v>
      </c>
      <c r="I110" s="64">
        <f>IF(SUM(D110:G110)&gt;$C110,"Sum of graduates exceeds cohort size!","")</f>
      </c>
    </row>
    <row r="111" spans="2:9" ht="12.75">
      <c r="B111" s="63">
        <v>2002</v>
      </c>
      <c r="C111" s="59">
        <v>0</v>
      </c>
      <c r="D111" s="7"/>
      <c r="E111" s="59">
        <v>0</v>
      </c>
      <c r="F111" s="59">
        <v>0</v>
      </c>
      <c r="G111" s="59">
        <v>0</v>
      </c>
      <c r="H111" s="74">
        <f>SUM(E111,F111,G111)</f>
        <v>0</v>
      </c>
      <c r="I111" s="64">
        <f>IF(SUM(D111:G111)&gt;$C111,"Sum of graduates exceeds cohort size!","")</f>
      </c>
    </row>
    <row r="112" spans="2:9" ht="12.75">
      <c r="B112" s="63">
        <v>2003</v>
      </c>
      <c r="C112" s="59">
        <v>1</v>
      </c>
      <c r="D112" s="7"/>
      <c r="E112" s="7"/>
      <c r="F112" s="59">
        <v>1</v>
      </c>
      <c r="G112" s="59">
        <v>0</v>
      </c>
      <c r="H112" s="74">
        <f>SUM(F112,G112)</f>
        <v>1</v>
      </c>
      <c r="I112" s="64">
        <f>IF(SUM(D112:G112)&gt;$C112,"Sum of graduates exceeds cohort size!","")</f>
      </c>
    </row>
    <row r="113" spans="2:9" ht="12.75">
      <c r="B113" s="63">
        <v>2004</v>
      </c>
      <c r="C113" s="59">
        <v>4</v>
      </c>
      <c r="D113" s="7"/>
      <c r="E113" s="7"/>
      <c r="F113" s="7"/>
      <c r="G113" s="59">
        <v>2</v>
      </c>
      <c r="H113" s="74">
        <f>G113</f>
        <v>2</v>
      </c>
      <c r="I113" s="64">
        <f>IF(SUM(D113:G113)&gt;$C113,"Sum of graduates exceeds cohort size!","")</f>
      </c>
    </row>
    <row r="115" spans="2:7" ht="12.75">
      <c r="B115" s="66" t="s">
        <v>28</v>
      </c>
      <c r="C115" s="62"/>
      <c r="D115" s="60"/>
      <c r="E115" s="60"/>
      <c r="F115" s="60"/>
      <c r="G115" s="60"/>
    </row>
    <row r="116" spans="2:9" ht="12.75">
      <c r="B116" s="62"/>
      <c r="C116" s="62"/>
      <c r="D116" s="63">
        <v>2005</v>
      </c>
      <c r="E116" s="63">
        <v>2006</v>
      </c>
      <c r="F116" s="63">
        <v>2007</v>
      </c>
      <c r="G116" s="63">
        <v>2008</v>
      </c>
      <c r="H116" s="78" t="s">
        <v>133</v>
      </c>
      <c r="I116" s="64">
        <f>IF(COUNTBLANK(I117:I120)&lt;4,"ERROR","")</f>
      </c>
    </row>
    <row r="117" spans="2:9" ht="12.75">
      <c r="B117" s="63">
        <v>2001</v>
      </c>
      <c r="C117" s="59">
        <v>30</v>
      </c>
      <c r="D117" s="59">
        <v>20</v>
      </c>
      <c r="E117" s="59">
        <v>0</v>
      </c>
      <c r="F117" s="59">
        <v>0</v>
      </c>
      <c r="G117" s="59">
        <v>0</v>
      </c>
      <c r="H117" s="74">
        <f>SUM(D117,E117,F117,G117)</f>
        <v>20</v>
      </c>
      <c r="I117" s="64">
        <f>IF(SUM(D117:G117)&gt;$C117,"Sum of graduates exceeds cohort size!","")</f>
      </c>
    </row>
    <row r="118" spans="2:9" ht="12.75">
      <c r="B118" s="63">
        <v>2002</v>
      </c>
      <c r="C118" s="59">
        <v>12</v>
      </c>
      <c r="D118" s="7"/>
      <c r="E118" s="59">
        <v>9</v>
      </c>
      <c r="F118" s="59">
        <v>0</v>
      </c>
      <c r="G118" s="59">
        <v>0</v>
      </c>
      <c r="H118" s="74">
        <f>SUM(E118,F118,G118)</f>
        <v>9</v>
      </c>
      <c r="I118" s="64">
        <f>IF(SUM(D118:G118)&gt;$C118,"Sum of graduates exceeds cohort size!","")</f>
      </c>
    </row>
    <row r="119" spans="2:9" ht="12.75">
      <c r="B119" s="63">
        <v>2003</v>
      </c>
      <c r="C119" s="59">
        <v>7</v>
      </c>
      <c r="D119" s="7"/>
      <c r="E119" s="7"/>
      <c r="F119" s="59">
        <v>4</v>
      </c>
      <c r="G119" s="59"/>
      <c r="H119" s="74">
        <f>SUM(F119,G119)</f>
        <v>4</v>
      </c>
      <c r="I119" s="64">
        <f>IF(SUM(D119:G119)&gt;$C119,"Sum of graduates exceeds cohort size!","")</f>
      </c>
    </row>
    <row r="120" spans="2:9" ht="12.75">
      <c r="B120" s="63">
        <v>2004</v>
      </c>
      <c r="C120" s="59">
        <v>25</v>
      </c>
      <c r="D120" s="7"/>
      <c r="E120" s="7"/>
      <c r="F120" s="7"/>
      <c r="G120" s="59">
        <v>18</v>
      </c>
      <c r="H120" s="74">
        <f>G120</f>
        <v>18</v>
      </c>
      <c r="I120" s="64">
        <f>IF(SUM(D120:G120)&gt;$C120,"Sum of graduates exceeds cohort size!","")</f>
      </c>
    </row>
    <row r="122" spans="2:7" ht="12.75">
      <c r="B122" s="66" t="s">
        <v>29</v>
      </c>
      <c r="C122" s="62"/>
      <c r="D122" s="60"/>
      <c r="E122" s="60"/>
      <c r="F122" s="60"/>
      <c r="G122" s="60"/>
    </row>
    <row r="123" spans="2:9" ht="12.75">
      <c r="B123" s="62"/>
      <c r="C123" s="62"/>
      <c r="D123" s="63">
        <v>2005</v>
      </c>
      <c r="E123" s="63">
        <v>2006</v>
      </c>
      <c r="F123" s="63">
        <v>2007</v>
      </c>
      <c r="G123" s="63">
        <v>2008</v>
      </c>
      <c r="H123" s="78" t="s">
        <v>133</v>
      </c>
      <c r="I123" s="64">
        <f>IF(COUNTBLANK(I124:I127)&lt;4,"ERROR","")</f>
      </c>
    </row>
    <row r="124" spans="2:9" ht="12.75">
      <c r="B124" s="63">
        <v>2001</v>
      </c>
      <c r="C124" s="59">
        <v>14</v>
      </c>
      <c r="D124" s="59">
        <v>12</v>
      </c>
      <c r="E124" s="59">
        <v>1</v>
      </c>
      <c r="F124" s="59">
        <v>0</v>
      </c>
      <c r="G124" s="59">
        <v>0</v>
      </c>
      <c r="H124" s="74">
        <f>SUM(D124,E124,F124,G124)</f>
        <v>13</v>
      </c>
      <c r="I124" s="64">
        <f>IF(SUM(D124:G124)&gt;$C124,"Sum of graduates exceeds cohort size!","")</f>
      </c>
    </row>
    <row r="125" spans="2:9" ht="12.75">
      <c r="B125" s="63">
        <v>2002</v>
      </c>
      <c r="C125" s="59">
        <v>9</v>
      </c>
      <c r="D125" s="7"/>
      <c r="E125" s="59">
        <v>9</v>
      </c>
      <c r="F125" s="59">
        <v>0</v>
      </c>
      <c r="G125" s="59">
        <v>0</v>
      </c>
      <c r="H125" s="74">
        <f>SUM(E125,F125,G125)</f>
        <v>9</v>
      </c>
      <c r="I125" s="64">
        <f>IF(SUM(D125:G125)&gt;$C125,"Sum of graduates exceeds cohort size!","")</f>
      </c>
    </row>
    <row r="126" spans="2:9" ht="12.75">
      <c r="B126" s="63">
        <v>2003</v>
      </c>
      <c r="C126" s="59">
        <v>9</v>
      </c>
      <c r="D126" s="7"/>
      <c r="E126" s="7"/>
      <c r="F126" s="59">
        <v>9</v>
      </c>
      <c r="G126" s="59">
        <v>0</v>
      </c>
      <c r="H126" s="74">
        <f>SUM(F126,G126)</f>
        <v>9</v>
      </c>
      <c r="I126" s="64">
        <f>IF(SUM(D126:G126)&gt;$C126,"Sum of graduates exceeds cohort size!","")</f>
      </c>
    </row>
    <row r="127" spans="2:9" ht="12.75">
      <c r="B127" s="63">
        <v>2004</v>
      </c>
      <c r="C127" s="59">
        <v>13</v>
      </c>
      <c r="D127" s="7"/>
      <c r="E127" s="7"/>
      <c r="F127" s="7"/>
      <c r="G127" s="59">
        <v>12</v>
      </c>
      <c r="H127" s="74">
        <f>G127</f>
        <v>12</v>
      </c>
      <c r="I127" s="64">
        <f>IF(SUM(D127:G127)&gt;$C127,"Sum of graduates exceeds cohort size!","")</f>
      </c>
    </row>
    <row r="131" ht="12.75">
      <c r="B131" s="4" t="s">
        <v>124</v>
      </c>
    </row>
    <row r="132" ht="12.75">
      <c r="B132" s="67" t="s">
        <v>125</v>
      </c>
    </row>
    <row r="133" ht="12.75">
      <c r="B133" s="67"/>
    </row>
    <row r="134" ht="12.75">
      <c r="B134" s="4" t="s">
        <v>13</v>
      </c>
    </row>
    <row r="135" spans="4:9" ht="12.75">
      <c r="D135" s="63">
        <v>2005</v>
      </c>
      <c r="E135" s="63">
        <v>2006</v>
      </c>
      <c r="F135" s="63">
        <v>2007</v>
      </c>
      <c r="G135" s="63">
        <v>2008</v>
      </c>
      <c r="I135" s="75"/>
    </row>
    <row r="136" spans="2:9" ht="12.75">
      <c r="B136" s="63">
        <v>2001</v>
      </c>
      <c r="C136" s="68" t="str">
        <f>IF(C37&gt;C$22,"ERROR","OK")</f>
        <v>OK</v>
      </c>
      <c r="D136" s="68" t="str">
        <f>IF(D37&gt;D$22,"ERROR","OK")</f>
        <v>OK</v>
      </c>
      <c r="E136" s="68" t="str">
        <f>IF(E37&gt;E$22,"ERROR","OK")</f>
        <v>OK</v>
      </c>
      <c r="F136" s="68" t="str">
        <f>IF(F37&gt;F$22,"ERROR","OK")</f>
        <v>OK</v>
      </c>
      <c r="G136" s="68" t="str">
        <f>IF(G37&gt;G$22,"ERROR","OK")</f>
        <v>OK</v>
      </c>
      <c r="I136" s="75"/>
    </row>
    <row r="137" spans="2:9" ht="12.75">
      <c r="B137" s="63">
        <v>2002</v>
      </c>
      <c r="C137" s="68" t="str">
        <f>IF(C38&gt;C$23,"ERROR","OK")</f>
        <v>OK</v>
      </c>
      <c r="E137" s="68" t="str">
        <f>IF(E38&gt;E$23,"ERROR","OK")</f>
        <v>OK</v>
      </c>
      <c r="F137" s="68" t="str">
        <f>IF(F38&gt;F$23,"ERROR","OK")</f>
        <v>OK</v>
      </c>
      <c r="G137" s="68" t="str">
        <f>IF(G38&gt;G$23,"ERROR","OK")</f>
        <v>OK</v>
      </c>
      <c r="I137" s="75"/>
    </row>
    <row r="138" spans="2:9" ht="12.75">
      <c r="B138" s="63">
        <v>2003</v>
      </c>
      <c r="C138" s="68" t="str">
        <f>IF(C39&gt;C$24,"ERROR","OK")</f>
        <v>OK</v>
      </c>
      <c r="F138" s="68" t="str">
        <f>IF(F39&gt;F$24,"ERROR","OK")</f>
        <v>OK</v>
      </c>
      <c r="G138" s="68" t="str">
        <f>IF(G39&gt;G$24,"ERROR","OK")</f>
        <v>OK</v>
      </c>
      <c r="I138" s="75"/>
    </row>
    <row r="139" spans="2:9" ht="12.75">
      <c r="B139" s="63">
        <v>2004</v>
      </c>
      <c r="C139" s="68" t="str">
        <f>IF(C40&gt;C$25,"ERROR","OK")</f>
        <v>OK</v>
      </c>
      <c r="G139" s="68" t="str">
        <f>IF(G40&gt;G$25,"ERROR","OK")</f>
        <v>OK</v>
      </c>
      <c r="I139" s="75"/>
    </row>
    <row r="140" ht="12.75">
      <c r="I140" s="75"/>
    </row>
    <row r="141" spans="2:9" ht="12.75">
      <c r="B141" s="4" t="s">
        <v>17</v>
      </c>
      <c r="I141" s="75"/>
    </row>
    <row r="142" spans="4:9" ht="12.75">
      <c r="D142" s="63">
        <v>2005</v>
      </c>
      <c r="E142" s="63">
        <v>2006</v>
      </c>
      <c r="F142" s="63">
        <v>2007</v>
      </c>
      <c r="G142" s="63">
        <v>2008</v>
      </c>
      <c r="I142" s="75"/>
    </row>
    <row r="143" spans="2:9" ht="12.75">
      <c r="B143" s="63">
        <v>2001</v>
      </c>
      <c r="C143" s="68" t="str">
        <f>IF(C49&gt;C$22,"ERROR","OK")</f>
        <v>OK</v>
      </c>
      <c r="D143" s="68" t="str">
        <f>IF(D49&gt;D$22,"ERROR","OK")</f>
        <v>OK</v>
      </c>
      <c r="E143" s="68" t="str">
        <f>IF(E49&gt;E$22,"ERROR","OK")</f>
        <v>OK</v>
      </c>
      <c r="F143" s="68" t="str">
        <f>IF(F49&gt;F$22,"ERROR","OK")</f>
        <v>OK</v>
      </c>
      <c r="G143" s="68" t="str">
        <f>IF(G49&gt;G$22,"ERROR","OK")</f>
        <v>OK</v>
      </c>
      <c r="I143" s="75"/>
    </row>
    <row r="144" spans="2:9" ht="12.75">
      <c r="B144" s="63">
        <v>2002</v>
      </c>
      <c r="C144" s="68" t="str">
        <f>IF(C50&gt;C$23,"ERROR","OK")</f>
        <v>OK</v>
      </c>
      <c r="E144" s="68" t="str">
        <f>IF(E50&gt;E$23,"ERROR","OK")</f>
        <v>OK</v>
      </c>
      <c r="F144" s="68" t="str">
        <f>IF(F50&gt;F$23,"ERROR","OK")</f>
        <v>OK</v>
      </c>
      <c r="G144" s="68" t="str">
        <f>IF(G50&gt;G$23,"ERROR","OK")</f>
        <v>OK</v>
      </c>
      <c r="I144" s="75"/>
    </row>
    <row r="145" spans="2:9" ht="12.75">
      <c r="B145" s="63">
        <v>2003</v>
      </c>
      <c r="C145" s="68" t="str">
        <f>IF(C51&gt;C$24,"ERROR","OK")</f>
        <v>OK</v>
      </c>
      <c r="F145" s="68" t="str">
        <f>IF(F51&gt;F$24,"ERROR","OK")</f>
        <v>OK</v>
      </c>
      <c r="G145" s="68" t="str">
        <f>IF(G51&gt;G$24,"ERROR","OK")</f>
        <v>OK</v>
      </c>
      <c r="I145" s="75"/>
    </row>
    <row r="146" spans="2:9" ht="12.75">
      <c r="B146" s="63">
        <v>2004</v>
      </c>
      <c r="C146" s="68" t="str">
        <f>IF(C52&gt;C$25,"ERROR","OK")</f>
        <v>OK</v>
      </c>
      <c r="G146" s="68" t="str">
        <f>IF(G52&gt;G$25,"ERROR","OK")</f>
        <v>OK</v>
      </c>
      <c r="I146" s="75"/>
    </row>
    <row r="147" ht="12.75">
      <c r="I147" s="75"/>
    </row>
    <row r="148" spans="2:9" ht="12.75">
      <c r="B148" s="4" t="s">
        <v>23</v>
      </c>
      <c r="I148" s="75"/>
    </row>
    <row r="149" spans="4:9" ht="12.75">
      <c r="D149" s="63">
        <v>2005</v>
      </c>
      <c r="E149" s="63">
        <v>2006</v>
      </c>
      <c r="F149" s="63">
        <v>2007</v>
      </c>
      <c r="G149" s="63">
        <v>2008</v>
      </c>
      <c r="I149" s="75"/>
    </row>
    <row r="150" spans="2:9" ht="12.75">
      <c r="B150" s="63">
        <v>2001</v>
      </c>
      <c r="C150" s="68" t="str">
        <f>IF(C62&gt;C$22,"ERROR","OK")</f>
        <v>OK</v>
      </c>
      <c r="D150" s="68" t="str">
        <f>IF(D62&gt;D$22,"ERROR","OK")</f>
        <v>OK</v>
      </c>
      <c r="E150" s="68" t="str">
        <f>IF(E62&gt;E$22,"ERROR","OK")</f>
        <v>OK</v>
      </c>
      <c r="F150" s="68" t="str">
        <f>IF(F62&gt;F$22,"ERROR","OK")</f>
        <v>OK</v>
      </c>
      <c r="G150" s="68" t="str">
        <f>IF(G62&gt;G$22,"ERROR","OK")</f>
        <v>OK</v>
      </c>
      <c r="I150" s="75"/>
    </row>
    <row r="151" spans="2:9" ht="12.75">
      <c r="B151" s="63">
        <v>2002</v>
      </c>
      <c r="C151" s="68" t="str">
        <f>IF(C63&gt;C$23,"ERROR","OK")</f>
        <v>OK</v>
      </c>
      <c r="E151" s="68" t="str">
        <f>IF(E63&gt;E$23,"ERROR","OK")</f>
        <v>OK</v>
      </c>
      <c r="F151" s="68" t="str">
        <f>IF(F63&gt;F$23,"ERROR","OK")</f>
        <v>OK</v>
      </c>
      <c r="G151" s="68" t="str">
        <f>IF(G63&gt;G$23,"ERROR","OK")</f>
        <v>OK</v>
      </c>
      <c r="I151" s="75"/>
    </row>
    <row r="152" spans="2:9" ht="12.75">
      <c r="B152" s="63">
        <v>2003</v>
      </c>
      <c r="C152" s="68" t="str">
        <f>IF(C64&gt;C$24,"ERROR","OK")</f>
        <v>OK</v>
      </c>
      <c r="F152" s="68" t="str">
        <f>IF(F64&gt;F$24,"ERROR","OK")</f>
        <v>OK</v>
      </c>
      <c r="G152" s="68" t="str">
        <f>IF(G64&gt;G$24,"ERROR","OK")</f>
        <v>OK</v>
      </c>
      <c r="I152" s="75"/>
    </row>
    <row r="153" spans="2:9" ht="12.75">
      <c r="B153" s="63">
        <v>2004</v>
      </c>
      <c r="C153" s="68" t="str">
        <f>IF(C65&gt;C$25,"ERROR","OK")</f>
        <v>OK</v>
      </c>
      <c r="G153" s="68" t="str">
        <f>IF(G65&gt;G$25,"ERROR","OK")</f>
        <v>OK</v>
      </c>
      <c r="I153" s="75"/>
    </row>
    <row r="154" ht="12.75">
      <c r="I154" s="75"/>
    </row>
    <row r="155" spans="2:9" ht="12.75">
      <c r="B155" s="69" t="s">
        <v>126</v>
      </c>
      <c r="I155" s="75"/>
    </row>
    <row r="156" spans="4:9" ht="12.75">
      <c r="D156" s="63">
        <v>2005</v>
      </c>
      <c r="E156" s="63">
        <v>2006</v>
      </c>
      <c r="F156" s="63">
        <v>2007</v>
      </c>
      <c r="G156" s="63">
        <v>2008</v>
      </c>
      <c r="I156" s="75"/>
    </row>
    <row r="157" spans="2:9" ht="12.75">
      <c r="B157" s="63">
        <v>2001</v>
      </c>
      <c r="C157" s="68" t="str">
        <f>IF((C37+C49+C62)&gt;C$22,"ERROR","OK")</f>
        <v>OK</v>
      </c>
      <c r="D157" s="68" t="str">
        <f>IF((D37+D49+D62)&gt;D$22,"ERROR","OK")</f>
        <v>OK</v>
      </c>
      <c r="E157" s="68" t="str">
        <f>IF((E37+E49+E62)&gt;E$22,"ERROR","OK")</f>
        <v>OK</v>
      </c>
      <c r="F157" s="68" t="str">
        <f>IF((F37+F49+F62)&gt;F$22,"ERROR","OK")</f>
        <v>OK</v>
      </c>
      <c r="G157" s="68" t="str">
        <f>IF((G37+G49+G62)&gt;G$22,"ERROR","OK")</f>
        <v>OK</v>
      </c>
      <c r="I157" s="75"/>
    </row>
    <row r="158" spans="2:9" ht="12.75">
      <c r="B158" s="63">
        <v>2002</v>
      </c>
      <c r="C158" s="68" t="str">
        <f>IF((C38+C50+C63)&gt;C$23,"ERROR","OK")</f>
        <v>OK</v>
      </c>
      <c r="E158" s="68" t="str">
        <f>IF((E38+E50+E63)&gt;E$23,"ERROR","OK")</f>
        <v>OK</v>
      </c>
      <c r="F158" s="68" t="str">
        <f>IF((F38+F50+F63)&gt;F$23,"ERROR","OK")</f>
        <v>OK</v>
      </c>
      <c r="G158" s="68" t="str">
        <f>IF((G38+G50+G63)&gt;G$23,"ERROR","OK")</f>
        <v>OK</v>
      </c>
      <c r="I158" s="75"/>
    </row>
    <row r="159" spans="2:9" ht="12.75">
      <c r="B159" s="63">
        <v>2003</v>
      </c>
      <c r="C159" s="68" t="str">
        <f>IF((C39+C51+C64)&gt;C$24,"ERROR","OK")</f>
        <v>OK</v>
      </c>
      <c r="F159" s="68" t="str">
        <f>IF((F39+F51+F64)&gt;F$24,"ERROR","OK")</f>
        <v>OK</v>
      </c>
      <c r="G159" s="68" t="str">
        <f>IF((G39+G51+G64)&gt;G$24,"ERROR","OK")</f>
        <v>OK</v>
      </c>
      <c r="I159" s="75"/>
    </row>
    <row r="160" spans="2:9" ht="12.75">
      <c r="B160" s="63">
        <v>2004</v>
      </c>
      <c r="C160" s="68" t="str">
        <f>IF((C40+C52+C65)&gt;C$25,"ERROR","OK")</f>
        <v>OK</v>
      </c>
      <c r="G160" s="68" t="str">
        <f>IF((G40+G52+G65)&gt;G$25,"ERROR","OK")</f>
        <v>OK</v>
      </c>
      <c r="I160" s="75"/>
    </row>
    <row r="161" ht="12.75">
      <c r="I161" s="75"/>
    </row>
    <row r="162" spans="2:9" ht="12.75">
      <c r="B162" s="4" t="s">
        <v>21</v>
      </c>
      <c r="I162" s="75"/>
    </row>
    <row r="163" spans="4:9" ht="12.75">
      <c r="D163" s="63">
        <v>2005</v>
      </c>
      <c r="E163" s="63">
        <v>2006</v>
      </c>
      <c r="F163" s="63">
        <v>2007</v>
      </c>
      <c r="G163" s="63">
        <v>2008</v>
      </c>
      <c r="I163" s="76"/>
    </row>
    <row r="164" spans="2:9" ht="12.75">
      <c r="B164" s="63">
        <v>2001</v>
      </c>
      <c r="C164" s="68" t="str">
        <f>IF(C78&gt;C$22,"ERROR","OK")</f>
        <v>OK</v>
      </c>
      <c r="D164" s="68" t="str">
        <f>IF(D78&gt;D$22,"ERROR","OK")</f>
        <v>OK</v>
      </c>
      <c r="E164" s="68" t="str">
        <f>IF(E78&gt;E$22,"ERROR","OK")</f>
        <v>OK</v>
      </c>
      <c r="F164" s="68" t="str">
        <f>IF(F78&gt;F$22,"ERROR","OK")</f>
        <v>OK</v>
      </c>
      <c r="G164" s="68" t="str">
        <f>IF(G78&gt;G$22,"ERROR","OK")</f>
        <v>OK</v>
      </c>
      <c r="I164" s="77"/>
    </row>
    <row r="165" spans="2:9" ht="12.75">
      <c r="B165" s="63">
        <v>2002</v>
      </c>
      <c r="C165" s="68" t="str">
        <f>IF(C79&gt;C$23,"ERROR","OK")</f>
        <v>OK</v>
      </c>
      <c r="E165" s="68" t="str">
        <f>IF(E79&gt;E$23,"ERROR","OK")</f>
        <v>OK</v>
      </c>
      <c r="F165" s="68" t="str">
        <f>IF(F79&gt;F$23,"ERROR","OK")</f>
        <v>OK</v>
      </c>
      <c r="G165" s="68" t="str">
        <f>IF(G79&gt;G$23,"ERROR","OK")</f>
        <v>OK</v>
      </c>
      <c r="I165" s="75"/>
    </row>
    <row r="166" spans="2:9" ht="12.75">
      <c r="B166" s="63">
        <v>2003</v>
      </c>
      <c r="C166" s="68" t="str">
        <f>IF(C80&gt;C$24,"ERROR","OK")</f>
        <v>OK</v>
      </c>
      <c r="F166" s="68" t="str">
        <f>IF(F80&gt;F$24,"ERROR","OK")</f>
        <v>OK</v>
      </c>
      <c r="G166" s="68" t="str">
        <f>IF(G80&gt;G$24,"ERROR","OK")</f>
        <v>OK</v>
      </c>
      <c r="I166" s="75"/>
    </row>
    <row r="167" spans="2:9" ht="12.75">
      <c r="B167" s="63">
        <v>2004</v>
      </c>
      <c r="C167" s="68" t="str">
        <f>IF(C81&gt;C$25,"ERROR","OK")</f>
        <v>OK</v>
      </c>
      <c r="G167" s="68" t="str">
        <f>IF(G81&gt;G$25,"ERROR","OK")</f>
        <v>OK</v>
      </c>
      <c r="I167" s="75"/>
    </row>
    <row r="168" ht="12.75">
      <c r="I168" s="75"/>
    </row>
    <row r="169" spans="2:9" ht="12.75">
      <c r="B169" s="4" t="s">
        <v>24</v>
      </c>
      <c r="I169" s="75"/>
    </row>
    <row r="170" spans="4:9" ht="12.75">
      <c r="D170" s="63">
        <v>2005</v>
      </c>
      <c r="E170" s="63">
        <v>2006</v>
      </c>
      <c r="F170" s="63">
        <v>2007</v>
      </c>
      <c r="G170" s="63">
        <v>2008</v>
      </c>
      <c r="I170" s="76"/>
    </row>
    <row r="171" spans="2:9" ht="12.75">
      <c r="B171" s="63">
        <v>2001</v>
      </c>
      <c r="C171" s="68" t="str">
        <f>IF(C85&gt;C$22,"ERROR","OK")</f>
        <v>OK</v>
      </c>
      <c r="D171" s="68" t="str">
        <f>IF(D85&gt;D$22,"ERROR","OK")</f>
        <v>OK</v>
      </c>
      <c r="E171" s="68" t="str">
        <f>IF(E85&gt;E$22,"ERROR","OK")</f>
        <v>OK</v>
      </c>
      <c r="F171" s="68" t="str">
        <f>IF(F85&gt;F$22,"ERROR","OK")</f>
        <v>OK</v>
      </c>
      <c r="G171" s="68" t="str">
        <f>IF(G85&gt;G$22,"ERROR","OK")</f>
        <v>OK</v>
      </c>
      <c r="I171" s="75"/>
    </row>
    <row r="172" spans="2:9" ht="12.75">
      <c r="B172" s="63">
        <v>2002</v>
      </c>
      <c r="C172" s="68" t="str">
        <f>IF(C86&gt;C$23,"ERROR","OK")</f>
        <v>OK</v>
      </c>
      <c r="E172" s="68" t="str">
        <f>IF(E86&gt;E$23,"ERROR","OK")</f>
        <v>OK</v>
      </c>
      <c r="F172" s="68" t="str">
        <f>IF(F86&gt;F$23,"ERROR","OK")</f>
        <v>OK</v>
      </c>
      <c r="G172" s="68" t="str">
        <f>IF(G86&gt;G$23,"ERROR","OK")</f>
        <v>OK</v>
      </c>
      <c r="I172" s="75"/>
    </row>
    <row r="173" spans="2:9" ht="12.75">
      <c r="B173" s="63">
        <v>2003</v>
      </c>
      <c r="C173" s="68" t="str">
        <f>IF(C87&gt;C$24,"ERROR","OK")</f>
        <v>OK</v>
      </c>
      <c r="F173" s="68" t="str">
        <f>IF(F87&gt;F$24,"ERROR","OK")</f>
        <v>OK</v>
      </c>
      <c r="G173" s="68" t="str">
        <f>IF(G87&gt;G$24,"ERROR","OK")</f>
        <v>OK</v>
      </c>
      <c r="I173" s="75"/>
    </row>
    <row r="174" spans="2:9" ht="12.75">
      <c r="B174" s="63">
        <v>2004</v>
      </c>
      <c r="C174" s="68" t="str">
        <f>IF(C88&gt;C$25,"ERROR","OK")</f>
        <v>OK</v>
      </c>
      <c r="G174" s="68" t="str">
        <f>IF(G88&gt;G$25,"ERROR","OK")</f>
        <v>OK</v>
      </c>
      <c r="I174" s="75"/>
    </row>
    <row r="175" ht="12.75">
      <c r="I175" s="75"/>
    </row>
    <row r="176" spans="2:9" ht="12.75">
      <c r="B176" s="4" t="s">
        <v>25</v>
      </c>
      <c r="I176" s="75"/>
    </row>
    <row r="177" spans="4:9" ht="12.75">
      <c r="D177" s="63">
        <v>2005</v>
      </c>
      <c r="E177" s="63">
        <v>2006</v>
      </c>
      <c r="F177" s="63">
        <v>2007</v>
      </c>
      <c r="G177" s="63">
        <v>2008</v>
      </c>
      <c r="I177" s="76"/>
    </row>
    <row r="178" spans="2:9" ht="12.75">
      <c r="B178" s="63">
        <v>2001</v>
      </c>
      <c r="C178" s="68" t="str">
        <f>IF(C92&gt;C$22,"ERROR","OK")</f>
        <v>OK</v>
      </c>
      <c r="D178" s="68" t="str">
        <f>IF(D92&gt;D$22,"ERROR","OK")</f>
        <v>OK</v>
      </c>
      <c r="E178" s="68" t="str">
        <f>IF(E92&gt;E$22,"ERROR","OK")</f>
        <v>OK</v>
      </c>
      <c r="F178" s="68" t="str">
        <f>IF(F92&gt;F$22,"ERROR","OK")</f>
        <v>OK</v>
      </c>
      <c r="G178" s="68" t="str">
        <f>IF(G92&gt;G$22,"ERROR","OK")</f>
        <v>OK</v>
      </c>
      <c r="I178" s="75"/>
    </row>
    <row r="179" spans="2:9" ht="12.75">
      <c r="B179" s="63">
        <v>2002</v>
      </c>
      <c r="C179" s="68" t="str">
        <f>IF(C93&gt;C$23,"ERROR","OK")</f>
        <v>OK</v>
      </c>
      <c r="E179" s="68" t="str">
        <f>IF(E93&gt;E$23,"ERROR","OK")</f>
        <v>OK</v>
      </c>
      <c r="F179" s="68" t="str">
        <f>IF(F93&gt;F$23,"ERROR","OK")</f>
        <v>OK</v>
      </c>
      <c r="G179" s="68" t="str">
        <f>IF(G93&gt;G$23,"ERROR","OK")</f>
        <v>OK</v>
      </c>
      <c r="I179" s="75"/>
    </row>
    <row r="180" spans="2:9" ht="12.75">
      <c r="B180" s="63">
        <v>2003</v>
      </c>
      <c r="C180" s="68" t="str">
        <f>IF(C94&gt;C$24,"ERROR","OK")</f>
        <v>OK</v>
      </c>
      <c r="F180" s="68" t="str">
        <f>IF(F94&gt;F$24,"ERROR","OK")</f>
        <v>OK</v>
      </c>
      <c r="G180" s="68" t="str">
        <f>IF(G94&gt;G$24,"ERROR","OK")</f>
        <v>OK</v>
      </c>
      <c r="I180" s="75"/>
    </row>
    <row r="181" spans="2:9" ht="12.75">
      <c r="B181" s="63">
        <v>2004</v>
      </c>
      <c r="C181" s="68" t="str">
        <f>IF(C95&gt;C$25,"ERROR","OK")</f>
        <v>OK</v>
      </c>
      <c r="G181" s="68" t="str">
        <f>IF(G95&gt;G$25,"ERROR","OK")</f>
        <v>OK</v>
      </c>
      <c r="I181" s="75"/>
    </row>
    <row r="182" ht="12.75">
      <c r="I182" s="75"/>
    </row>
    <row r="183" spans="2:9" ht="12.75">
      <c r="B183" s="4" t="s">
        <v>26</v>
      </c>
      <c r="I183" s="75"/>
    </row>
    <row r="184" spans="4:9" ht="12.75">
      <c r="D184" s="63">
        <v>2005</v>
      </c>
      <c r="E184" s="63">
        <v>2006</v>
      </c>
      <c r="F184" s="63">
        <v>2007</v>
      </c>
      <c r="G184" s="63">
        <v>2008</v>
      </c>
      <c r="I184" s="76"/>
    </row>
    <row r="185" spans="2:9" ht="12.75">
      <c r="B185" s="63">
        <v>2001</v>
      </c>
      <c r="C185" s="68" t="str">
        <f>IF(C99&gt;C$22,"ERROR","OK")</f>
        <v>OK</v>
      </c>
      <c r="D185" s="68" t="str">
        <f>IF(D99&gt;D$22,"ERROR","OK")</f>
        <v>OK</v>
      </c>
      <c r="E185" s="68" t="str">
        <f>IF(E99&gt;E$22,"ERROR","OK")</f>
        <v>OK</v>
      </c>
      <c r="F185" s="68" t="str">
        <f>IF(F99&gt;F$22,"ERROR","OK")</f>
        <v>OK</v>
      </c>
      <c r="G185" s="68" t="str">
        <f>IF(G99&gt;G$22,"ERROR","OK")</f>
        <v>OK</v>
      </c>
      <c r="I185" s="75"/>
    </row>
    <row r="186" spans="2:9" ht="12.75">
      <c r="B186" s="63">
        <v>2002</v>
      </c>
      <c r="C186" s="68" t="str">
        <f>IF(C100&gt;C$23,"ERROR","OK")</f>
        <v>OK</v>
      </c>
      <c r="E186" s="68" t="str">
        <f>IF(E100&gt;E$23,"ERROR","OK")</f>
        <v>OK</v>
      </c>
      <c r="F186" s="68" t="str">
        <f>IF(F100&gt;F$23,"ERROR","OK")</f>
        <v>OK</v>
      </c>
      <c r="G186" s="68" t="str">
        <f>IF(G100&gt;G$23,"ERROR","OK")</f>
        <v>OK</v>
      </c>
      <c r="I186" s="75"/>
    </row>
    <row r="187" spans="2:9" ht="12.75">
      <c r="B187" s="63">
        <v>2003</v>
      </c>
      <c r="C187" s="68" t="str">
        <f>IF(C101&gt;C$24,"ERROR","OK")</f>
        <v>OK</v>
      </c>
      <c r="F187" s="68" t="str">
        <f>IF(F101&gt;F$24,"ERROR","OK")</f>
        <v>OK</v>
      </c>
      <c r="G187" s="68" t="str">
        <f>IF(G101&gt;G$24,"ERROR","OK")</f>
        <v>OK</v>
      </c>
      <c r="I187" s="75"/>
    </row>
    <row r="188" spans="2:9" ht="12.75">
      <c r="B188" s="63">
        <v>2004</v>
      </c>
      <c r="C188" s="68" t="str">
        <f>IF(C102&gt;C$25,"ERROR","OK")</f>
        <v>OK</v>
      </c>
      <c r="G188" s="68" t="str">
        <f>IF(G102&gt;G$25,"ERROR","OK")</f>
        <v>OK</v>
      </c>
      <c r="I188" s="75"/>
    </row>
    <row r="189" ht="12.75">
      <c r="I189" s="75"/>
    </row>
    <row r="190" spans="2:9" ht="12.75">
      <c r="B190" s="4" t="s">
        <v>27</v>
      </c>
      <c r="I190" s="75"/>
    </row>
    <row r="191" spans="4:9" ht="12.75">
      <c r="D191" s="63">
        <v>2005</v>
      </c>
      <c r="E191" s="63">
        <v>2006</v>
      </c>
      <c r="F191" s="63">
        <v>2007</v>
      </c>
      <c r="G191" s="63">
        <v>2008</v>
      </c>
      <c r="I191" s="76"/>
    </row>
    <row r="192" spans="2:9" ht="12.75">
      <c r="B192" s="63">
        <v>2001</v>
      </c>
      <c r="C192" s="68" t="str">
        <f>IF(C110&gt;C$22,"ERROR","OK")</f>
        <v>OK</v>
      </c>
      <c r="D192" s="68" t="str">
        <f>IF(D110&gt;D$22,"ERROR","OK")</f>
        <v>OK</v>
      </c>
      <c r="E192" s="68" t="str">
        <f>IF(E110&gt;E$22,"ERROR","OK")</f>
        <v>OK</v>
      </c>
      <c r="F192" s="68" t="str">
        <f>IF(F110&gt;F$22,"ERROR","OK")</f>
        <v>OK</v>
      </c>
      <c r="G192" s="68" t="str">
        <f>IF(G110&gt;G$22,"ERROR","OK")</f>
        <v>OK</v>
      </c>
      <c r="I192" s="75"/>
    </row>
    <row r="193" spans="2:9" ht="12.75">
      <c r="B193" s="63">
        <v>2002</v>
      </c>
      <c r="C193" s="68" t="str">
        <f>IF(C111&gt;C$23,"ERROR","OK")</f>
        <v>OK</v>
      </c>
      <c r="E193" s="68" t="str">
        <f>IF(E111&gt;E$23,"ERROR","OK")</f>
        <v>OK</v>
      </c>
      <c r="F193" s="68" t="str">
        <f>IF(F111&gt;F$23,"ERROR","OK")</f>
        <v>OK</v>
      </c>
      <c r="G193" s="68" t="str">
        <f>IF(G111&gt;G$23,"ERROR","OK")</f>
        <v>OK</v>
      </c>
      <c r="I193" s="75"/>
    </row>
    <row r="194" spans="2:9" ht="12.75">
      <c r="B194" s="63">
        <v>2003</v>
      </c>
      <c r="C194" s="68" t="str">
        <f>IF(C112&gt;C$24,"ERROR","OK")</f>
        <v>OK</v>
      </c>
      <c r="F194" s="68" t="str">
        <f>IF(F112&gt;F$24,"ERROR","OK")</f>
        <v>OK</v>
      </c>
      <c r="G194" s="68" t="str">
        <f>IF(G112&gt;G$24,"ERROR","OK")</f>
        <v>OK</v>
      </c>
      <c r="I194" s="75"/>
    </row>
    <row r="195" spans="2:9" ht="12.75">
      <c r="B195" s="63">
        <v>2004</v>
      </c>
      <c r="C195" s="68" t="str">
        <f>IF(C113&gt;C$25,"ERROR","OK")</f>
        <v>OK</v>
      </c>
      <c r="G195" s="68" t="str">
        <f>IF(G113&gt;G$25,"ERROR","OK")</f>
        <v>OK</v>
      </c>
      <c r="I195" s="75"/>
    </row>
    <row r="196" ht="12.75">
      <c r="I196" s="75"/>
    </row>
    <row r="197" spans="2:9" ht="12.75">
      <c r="B197" s="4" t="s">
        <v>28</v>
      </c>
      <c r="I197" s="75"/>
    </row>
    <row r="198" spans="4:9" ht="12.75">
      <c r="D198" s="63">
        <v>2005</v>
      </c>
      <c r="E198" s="63">
        <v>2006</v>
      </c>
      <c r="F198" s="63">
        <v>2007</v>
      </c>
      <c r="G198" s="63">
        <v>2008</v>
      </c>
      <c r="I198" s="76"/>
    </row>
    <row r="199" spans="2:9" ht="12.75">
      <c r="B199" s="63">
        <v>2001</v>
      </c>
      <c r="C199" s="68" t="str">
        <f>IF(C117&gt;C$22,"ERROR","OK")</f>
        <v>OK</v>
      </c>
      <c r="D199" s="68" t="str">
        <f>IF(D117&gt;D$22,"ERROR","OK")</f>
        <v>OK</v>
      </c>
      <c r="E199" s="68" t="str">
        <f>IF(E117&gt;E$22,"ERROR","OK")</f>
        <v>OK</v>
      </c>
      <c r="F199" s="68" t="str">
        <f>IF(F117&gt;F$22,"ERROR","OK")</f>
        <v>OK</v>
      </c>
      <c r="G199" s="68" t="str">
        <f>IF(G117&gt;G$22,"ERROR","OK")</f>
        <v>OK</v>
      </c>
      <c r="I199" s="75"/>
    </row>
    <row r="200" spans="2:9" ht="12.75">
      <c r="B200" s="63">
        <v>2002</v>
      </c>
      <c r="C200" s="68" t="str">
        <f>IF(C118&gt;C$23,"ERROR","OK")</f>
        <v>OK</v>
      </c>
      <c r="E200" s="68" t="str">
        <f>IF(E118&gt;E$23,"ERROR","OK")</f>
        <v>OK</v>
      </c>
      <c r="F200" s="68" t="str">
        <f>IF(F118&gt;F$23,"ERROR","OK")</f>
        <v>OK</v>
      </c>
      <c r="G200" s="68" t="str">
        <f>IF(G118&gt;G$23,"ERROR","OK")</f>
        <v>OK</v>
      </c>
      <c r="I200" s="75"/>
    </row>
    <row r="201" spans="2:9" ht="12.75">
      <c r="B201" s="63">
        <v>2003</v>
      </c>
      <c r="C201" s="68" t="str">
        <f>IF(C119&gt;C$24,"ERROR","OK")</f>
        <v>OK</v>
      </c>
      <c r="F201" s="68" t="str">
        <f>IF(F119&gt;F$24,"ERROR","OK")</f>
        <v>OK</v>
      </c>
      <c r="G201" s="68" t="str">
        <f>IF(G119&gt;G$24,"ERROR","OK")</f>
        <v>OK</v>
      </c>
      <c r="I201" s="75"/>
    </row>
    <row r="202" spans="2:9" ht="12.75">
      <c r="B202" s="63">
        <v>2004</v>
      </c>
      <c r="C202" s="68" t="str">
        <f>IF(C120&gt;C$25,"ERROR","OK")</f>
        <v>OK</v>
      </c>
      <c r="G202" s="68" t="str">
        <f>IF(G120&gt;G$25,"ERROR","OK")</f>
        <v>OK</v>
      </c>
      <c r="I202" s="75"/>
    </row>
    <row r="203" ht="12.75">
      <c r="I203" s="75"/>
    </row>
    <row r="204" spans="2:9" ht="12.75">
      <c r="B204" s="4" t="s">
        <v>29</v>
      </c>
      <c r="I204" s="75"/>
    </row>
    <row r="205" spans="4:9" ht="12.75">
      <c r="D205" s="63">
        <v>2005</v>
      </c>
      <c r="E205" s="63">
        <v>2006</v>
      </c>
      <c r="F205" s="63">
        <v>2007</v>
      </c>
      <c r="G205" s="63">
        <v>2008</v>
      </c>
      <c r="I205" s="76"/>
    </row>
    <row r="206" spans="2:9" ht="12.75">
      <c r="B206" s="63">
        <v>2001</v>
      </c>
      <c r="C206" s="68" t="str">
        <f>IF(C124&gt;C$22,"ERROR","OK")</f>
        <v>OK</v>
      </c>
      <c r="D206" s="68" t="str">
        <f>IF(D124&gt;D$22,"ERROR","OK")</f>
        <v>OK</v>
      </c>
      <c r="E206" s="68" t="str">
        <f>IF(E124&gt;E$22,"ERROR","OK")</f>
        <v>OK</v>
      </c>
      <c r="F206" s="68" t="str">
        <f>IF(F124&gt;F$22,"ERROR","OK")</f>
        <v>OK</v>
      </c>
      <c r="G206" s="68" t="str">
        <f>IF(G124&gt;G$22,"ERROR","OK")</f>
        <v>OK</v>
      </c>
      <c r="I206" s="75"/>
    </row>
    <row r="207" spans="2:9" ht="12.75">
      <c r="B207" s="63">
        <v>2002</v>
      </c>
      <c r="C207" s="68" t="str">
        <f>IF(C125&gt;C$23,"ERROR","OK")</f>
        <v>OK</v>
      </c>
      <c r="E207" s="68" t="str">
        <f>IF(E125&gt;E$23,"ERROR","OK")</f>
        <v>OK</v>
      </c>
      <c r="F207" s="68" t="str">
        <f>IF(F125&gt;F$23,"ERROR","OK")</f>
        <v>OK</v>
      </c>
      <c r="G207" s="68" t="str">
        <f>IF(G125&gt;G$23,"ERROR","OK")</f>
        <v>OK</v>
      </c>
      <c r="I207" s="75"/>
    </row>
    <row r="208" spans="2:9" ht="12.75">
      <c r="B208" s="63">
        <v>2003</v>
      </c>
      <c r="C208" s="68" t="str">
        <f>IF(C126&gt;C$24,"ERROR","OK")</f>
        <v>OK</v>
      </c>
      <c r="F208" s="68" t="str">
        <f>IF(F126&gt;F$24,"ERROR","OK")</f>
        <v>OK</v>
      </c>
      <c r="G208" s="68" t="str">
        <f>IF(G126&gt;G$24,"ERROR","OK")</f>
        <v>OK</v>
      </c>
      <c r="I208" s="75"/>
    </row>
    <row r="209" spans="2:9" ht="12.75">
      <c r="B209" s="63">
        <v>2004</v>
      </c>
      <c r="C209" s="68" t="str">
        <f>IF(C127&gt;C$25,"ERROR","OK")</f>
        <v>OK</v>
      </c>
      <c r="G209" s="68" t="str">
        <f>IF(G127&gt;G$25,"ERROR","OK")</f>
        <v>OK</v>
      </c>
      <c r="I209" s="75"/>
    </row>
    <row r="210" ht="12.75">
      <c r="I210" s="75"/>
    </row>
    <row r="211" spans="2:9" ht="12.75">
      <c r="B211" s="69" t="s">
        <v>127</v>
      </c>
      <c r="I211" s="75"/>
    </row>
    <row r="212" spans="4:9" ht="12.75">
      <c r="D212" s="63">
        <v>2005</v>
      </c>
      <c r="E212" s="63">
        <v>2006</v>
      </c>
      <c r="F212" s="63">
        <v>2007</v>
      </c>
      <c r="G212" s="63">
        <v>2008</v>
      </c>
      <c r="I212" s="76"/>
    </row>
    <row r="213" spans="2:9" ht="12.75">
      <c r="B213" s="63">
        <v>2001</v>
      </c>
      <c r="C213" s="68" t="str">
        <f>IF((C78+C85+C92+C99+C110+C117+C124)&gt;C$22,"ERROR","OK")</f>
        <v>OK</v>
      </c>
      <c r="D213" s="68" t="str">
        <f>IF((D78+D85+D92+D99+D110+D117+D124)&gt;D$22,"ERROR","OK")</f>
        <v>OK</v>
      </c>
      <c r="E213" s="68" t="str">
        <f>IF((E78+E85+E92+E99+E110+E117+E124)&gt;E$22,"ERROR","OK")</f>
        <v>OK</v>
      </c>
      <c r="F213" s="68" t="str">
        <f>IF((F78+F85+F92+F99+F110+F117+F124)&gt;F$22,"ERROR","OK")</f>
        <v>OK</v>
      </c>
      <c r="G213" s="68" t="str">
        <f>IF((G78+G85+G92+G99+G110+G117+G124)&gt;G$22,"ERROR","OK")</f>
        <v>OK</v>
      </c>
      <c r="I213" s="75"/>
    </row>
    <row r="214" spans="2:9" ht="12.75">
      <c r="B214" s="63">
        <v>2002</v>
      </c>
      <c r="C214" s="68" t="str">
        <f>IF((C79+C86+C93+C100+C111+C118+C125)&gt;C$23,"ERROR","OK")</f>
        <v>OK</v>
      </c>
      <c r="E214" s="68" t="str">
        <f>IF((E79+E86+E93+E100+E111+E118+E125)&gt;E$23,"ERROR","OK")</f>
        <v>OK</v>
      </c>
      <c r="F214" s="68" t="str">
        <f>IF((F79+F86+F93+F100+F111+F118+F125)&gt;F$23,"ERROR","OK")</f>
        <v>OK</v>
      </c>
      <c r="G214" s="68" t="str">
        <f>IF((G79+G86+G93+G100+G111+G118+G125)&gt;G$23,"ERROR","OK")</f>
        <v>OK</v>
      </c>
      <c r="I214" s="75"/>
    </row>
    <row r="215" spans="2:9" ht="12.75">
      <c r="B215" s="63">
        <v>2003</v>
      </c>
      <c r="C215" s="68" t="str">
        <f>IF((C80+C87+C94+C101+C112+C119+C126)&gt;C$24,"ERROR","OK")</f>
        <v>OK</v>
      </c>
      <c r="F215" s="68" t="str">
        <f>IF((F80+F87+F94+F101+F112+F119+F126)&gt;F$24,"ERROR","OK")</f>
        <v>OK</v>
      </c>
      <c r="G215" s="68" t="str">
        <f>IF((G80+G87+G94+G101+G112+G119+G126)&gt;G$24,"ERROR","OK")</f>
        <v>OK</v>
      </c>
      <c r="I215" s="75"/>
    </row>
    <row r="216" spans="2:9" ht="12.75">
      <c r="B216" s="63">
        <v>2004</v>
      </c>
      <c r="C216" s="68" t="str">
        <f>IF((C81+C88+C95+C102+C113+C120+C127)&gt;C$25,"ERROR","OK")</f>
        <v>OK</v>
      </c>
      <c r="G216" s="68" t="str">
        <f>IF((G81+G88+G95+G102+G113+G120+G127)&gt;G$25,"ERROR","OK")</f>
        <v>OK</v>
      </c>
      <c r="I216" s="75"/>
    </row>
  </sheetData>
  <sheetProtection password="CB1B" sheet="1" objects="1" scenarios="1"/>
  <mergeCells count="54">
    <mergeCell ref="B106:C106"/>
    <mergeCell ref="D106:G106"/>
    <mergeCell ref="B107:C107"/>
    <mergeCell ref="D107:G107"/>
    <mergeCell ref="B105:C105"/>
    <mergeCell ref="D105:G105"/>
    <mergeCell ref="B75:C75"/>
    <mergeCell ref="D75:G75"/>
    <mergeCell ref="P46:S46"/>
    <mergeCell ref="J47:M47"/>
    <mergeCell ref="P47:S47"/>
    <mergeCell ref="J58:M58"/>
    <mergeCell ref="P58:S58"/>
    <mergeCell ref="D59:G59"/>
    <mergeCell ref="B60:C60"/>
    <mergeCell ref="D60:G60"/>
    <mergeCell ref="J59:M59"/>
    <mergeCell ref="P59:S59"/>
    <mergeCell ref="J60:M60"/>
    <mergeCell ref="P60:S60"/>
    <mergeCell ref="B74:C74"/>
    <mergeCell ref="D74:G74"/>
    <mergeCell ref="B73:C73"/>
    <mergeCell ref="D73:G73"/>
    <mergeCell ref="B58:C58"/>
    <mergeCell ref="D58:G58"/>
    <mergeCell ref="B59:C59"/>
    <mergeCell ref="P33:S33"/>
    <mergeCell ref="P34:S34"/>
    <mergeCell ref="P35:S35"/>
    <mergeCell ref="J45:M45"/>
    <mergeCell ref="P45:S45"/>
    <mergeCell ref="B47:C47"/>
    <mergeCell ref="D47:G47"/>
    <mergeCell ref="J33:M33"/>
    <mergeCell ref="J34:M34"/>
    <mergeCell ref="J35:M35"/>
    <mergeCell ref="J46:M46"/>
    <mergeCell ref="B45:C45"/>
    <mergeCell ref="D45:G45"/>
    <mergeCell ref="B46:C46"/>
    <mergeCell ref="D46:G46"/>
    <mergeCell ref="B33:C33"/>
    <mergeCell ref="B34:C34"/>
    <mergeCell ref="B35:C35"/>
    <mergeCell ref="D33:G33"/>
    <mergeCell ref="D34:G34"/>
    <mergeCell ref="D35:G35"/>
    <mergeCell ref="B18:C18"/>
    <mergeCell ref="B19:C19"/>
    <mergeCell ref="B20:C20"/>
    <mergeCell ref="D18:G18"/>
    <mergeCell ref="D19:G19"/>
    <mergeCell ref="D20:G20"/>
  </mergeCells>
  <printOptions horizontalCentered="1"/>
  <pageMargins left="0.5" right="0.5" top="0.75" bottom="0.75" header="0.25" footer="0.25"/>
  <pageSetup firstPageNumber="1" useFirstPageNumber="1" fitToHeight="4" horizontalDpi="600" verticalDpi="600" orientation="landscape" scale="83" r:id="rId3"/>
  <headerFooter alignWithMargins="0">
    <oddHeader>&amp;C&amp;"Arial,Bold"&amp;12HEDS Consortium&amp;10
Graduation and Retention Survey
Graduation Rate, Fall 2008</oddHeader>
    <oddFooter>&amp;L&amp;Z&amp;F&amp;C&amp;D, &amp;T&amp;RPage &amp;P/&amp;N</oddFooter>
  </headerFooter>
  <rowBreaks count="3" manualBreakCount="3">
    <brk id="27" max="255" man="1"/>
    <brk id="67" max="20" man="1"/>
    <brk id="103" max="255" man="1"/>
  </rowBreaks>
  <legacyDrawing r:id="rId2"/>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2.75"/>
  <sheetData>
    <row r="1" ht="12.75">
      <c r="A1" s="23" t="s">
        <v>57</v>
      </c>
    </row>
    <row r="2" spans="2:5" ht="12.75">
      <c r="B2">
        <v>1998</v>
      </c>
      <c r="C2">
        <v>1999</v>
      </c>
      <c r="D2">
        <v>2000</v>
      </c>
      <c r="E2">
        <v>2001</v>
      </c>
    </row>
    <row r="3" spans="1:5" ht="12.75">
      <c r="A3" s="11" t="s">
        <v>47</v>
      </c>
      <c r="B3" s="22">
        <f>Summary!B6</f>
        <v>83.76470588235294</v>
      </c>
      <c r="C3" s="22">
        <f>Summary!B21</f>
        <v>85.22727272727273</v>
      </c>
      <c r="D3" s="22">
        <f>Summary!B36</f>
        <v>85.46255506607929</v>
      </c>
      <c r="E3" s="22">
        <f>Summary!B51</f>
        <v>84.61538461538461</v>
      </c>
    </row>
    <row r="4" ht="12.75">
      <c r="A4" s="10"/>
    </row>
    <row r="5" spans="1:5" ht="12.75">
      <c r="A5" s="12" t="s">
        <v>13</v>
      </c>
      <c r="B5" s="22">
        <f>Summary!B8</f>
        <v>83.76470588235294</v>
      </c>
      <c r="C5" s="22">
        <f>Summary!B23</f>
        <v>85.22727272727273</v>
      </c>
      <c r="D5" s="22">
        <f>Summary!B38</f>
        <v>85.46255506607929</v>
      </c>
      <c r="E5" s="22">
        <f>Summary!B53</f>
        <v>84.61538461538461</v>
      </c>
    </row>
    <row r="6" spans="1:5" ht="12.75">
      <c r="A6" s="12" t="s">
        <v>17</v>
      </c>
      <c r="B6" s="22" t="str">
        <f>Summary!B9</f>
        <v>-</v>
      </c>
      <c r="C6" s="22" t="str">
        <f>Summary!B24</f>
        <v>-</v>
      </c>
      <c r="D6" s="22" t="str">
        <f>Summary!B39</f>
        <v>-</v>
      </c>
      <c r="E6" s="22" t="str">
        <f>Summary!B54</f>
        <v>-</v>
      </c>
    </row>
    <row r="7" spans="1:5" ht="12.75">
      <c r="A7" s="12" t="s">
        <v>23</v>
      </c>
      <c r="B7" s="22" t="str">
        <f>Summary!B10</f>
        <v>-</v>
      </c>
      <c r="C7" s="22" t="str">
        <f>Summary!B25</f>
        <v>-</v>
      </c>
      <c r="D7" s="22" t="str">
        <f>Summary!B40</f>
        <v>-</v>
      </c>
      <c r="E7" s="22" t="str">
        <f>Summary!B55</f>
        <v>-</v>
      </c>
    </row>
    <row r="8" ht="12.75">
      <c r="A8" s="12"/>
    </row>
    <row r="9" spans="1:5" ht="12.75">
      <c r="A9" s="12" t="s">
        <v>21</v>
      </c>
      <c r="B9" s="22">
        <f>Summary!B12</f>
        <v>77.77777777777779</v>
      </c>
      <c r="C9" s="22">
        <f>Summary!B27</f>
        <v>77.77777777777779</v>
      </c>
      <c r="D9" s="22">
        <f>Summary!B42</f>
        <v>66.66666666666666</v>
      </c>
      <c r="E9" s="22">
        <f>Summary!B57</f>
        <v>75</v>
      </c>
    </row>
    <row r="10" spans="1:5" ht="12.75">
      <c r="A10" s="12" t="s">
        <v>24</v>
      </c>
      <c r="B10" s="22">
        <f>Summary!B13</f>
        <v>80</v>
      </c>
      <c r="C10" s="22">
        <f>Summary!B28</f>
        <v>80</v>
      </c>
      <c r="D10" s="22">
        <f>Summary!B43</f>
        <v>88.88888888888889</v>
      </c>
      <c r="E10" s="22">
        <f>Summary!B58</f>
        <v>83.33333333333334</v>
      </c>
    </row>
    <row r="11" spans="1:5" ht="12.75">
      <c r="A11" s="12" t="s">
        <v>25</v>
      </c>
      <c r="B11" s="22">
        <f>Summary!B14</f>
        <v>84.28571428571429</v>
      </c>
      <c r="C11" s="22">
        <f>Summary!B29</f>
        <v>84.51443569553805</v>
      </c>
      <c r="D11" s="22">
        <f>Summary!B44</f>
        <v>86.95652173913044</v>
      </c>
      <c r="E11" s="22">
        <f>Summary!B59</f>
        <v>86.43617021276596</v>
      </c>
    </row>
    <row r="12" spans="1:5" ht="12.75">
      <c r="A12" s="12" t="s">
        <v>26</v>
      </c>
      <c r="B12" s="22">
        <f>Summary!B15</f>
        <v>62.5</v>
      </c>
      <c r="C12" s="22">
        <f>Summary!B30</f>
        <v>77.77777777777779</v>
      </c>
      <c r="D12" s="22">
        <f>Summary!B45</f>
        <v>76.92307692307693</v>
      </c>
      <c r="E12" s="22">
        <f>Summary!B60</f>
        <v>75</v>
      </c>
    </row>
    <row r="13" spans="1:5" ht="12.75">
      <c r="A13" s="12" t="s">
        <v>48</v>
      </c>
      <c r="B13" s="22" t="str">
        <f>Summary!B16</f>
        <v>-</v>
      </c>
      <c r="C13" s="22" t="str">
        <f>Summary!B31</f>
        <v>-</v>
      </c>
      <c r="D13" s="22">
        <f>Summary!B46</f>
        <v>100</v>
      </c>
      <c r="E13" s="22">
        <f>Summary!B61</f>
        <v>50</v>
      </c>
    </row>
    <row r="14" spans="1:5" ht="12.75">
      <c r="A14" s="12" t="s">
        <v>28</v>
      </c>
      <c r="B14" s="22">
        <f>Summary!B17</f>
        <v>66.66666666666666</v>
      </c>
      <c r="C14" s="22">
        <f>Summary!B32</f>
        <v>75</v>
      </c>
      <c r="D14" s="22">
        <f>Summary!B47</f>
        <v>57.14285714285714</v>
      </c>
      <c r="E14" s="22">
        <f>Summary!B62</f>
        <v>72</v>
      </c>
    </row>
    <row r="15" spans="1:5" ht="12.75">
      <c r="A15" s="12" t="s">
        <v>49</v>
      </c>
      <c r="B15" s="22">
        <f>Summary!B18</f>
        <v>85.71428571428571</v>
      </c>
      <c r="C15" s="22">
        <f>Summary!B33</f>
        <v>100</v>
      </c>
      <c r="D15" s="22">
        <f>Summary!B48</f>
        <v>100</v>
      </c>
      <c r="E15" s="22">
        <f>Summary!B63</f>
        <v>92.3076923076923</v>
      </c>
    </row>
    <row r="17" ht="12.75">
      <c r="A17" s="23" t="s">
        <v>58</v>
      </c>
    </row>
    <row r="18" spans="2:4" ht="12.75">
      <c r="B18">
        <v>1998</v>
      </c>
      <c r="C18">
        <v>1999</v>
      </c>
      <c r="D18">
        <v>2000</v>
      </c>
    </row>
    <row r="19" spans="1:4" ht="12.75">
      <c r="A19" s="11" t="s">
        <v>47</v>
      </c>
      <c r="B19" s="22">
        <f>Summary!C6</f>
        <v>85.41176470588235</v>
      </c>
      <c r="C19" s="22">
        <f>Summary!C21</f>
        <v>87.5</v>
      </c>
      <c r="D19" s="22">
        <f>Summary!C36</f>
        <v>88.76651982378854</v>
      </c>
    </row>
    <row r="20" ht="12.75">
      <c r="A20" s="10"/>
    </row>
    <row r="21" spans="1:4" ht="12.75">
      <c r="A21" s="12" t="s">
        <v>13</v>
      </c>
      <c r="B21" s="22">
        <f>Summary!C8</f>
        <v>85.41176470588235</v>
      </c>
      <c r="C21" s="22">
        <f>Summary!C23</f>
        <v>87.5</v>
      </c>
      <c r="D21" s="22">
        <f>Summary!C38</f>
        <v>88.76651982378854</v>
      </c>
    </row>
    <row r="22" spans="1:4" ht="12.75">
      <c r="A22" s="12" t="s">
        <v>17</v>
      </c>
      <c r="B22" s="22" t="str">
        <f>Summary!C9</f>
        <v>-</v>
      </c>
      <c r="C22" s="22" t="str">
        <f>Summary!C24</f>
        <v>-</v>
      </c>
      <c r="D22" s="22" t="str">
        <f>Summary!C39</f>
        <v>-</v>
      </c>
    </row>
    <row r="23" spans="1:4" ht="12.75">
      <c r="A23" s="12" t="s">
        <v>23</v>
      </c>
      <c r="B23" s="22" t="str">
        <f>Summary!C10</f>
        <v>-</v>
      </c>
      <c r="C23" s="22" t="str">
        <f>Summary!C25</f>
        <v>-</v>
      </c>
      <c r="D23" s="22" t="str">
        <f>Summary!C40</f>
        <v>-</v>
      </c>
    </row>
    <row r="24" ht="12.75">
      <c r="A24" s="12"/>
    </row>
    <row r="25" spans="1:4" ht="12.75">
      <c r="A25" s="12" t="s">
        <v>21</v>
      </c>
      <c r="B25" s="22">
        <f>Summary!C12</f>
        <v>83.33333333333334</v>
      </c>
      <c r="C25" s="22">
        <f>Summary!C27</f>
        <v>77.77777777777779</v>
      </c>
      <c r="D25" s="22">
        <f>Summary!C42</f>
        <v>88.88888888888889</v>
      </c>
    </row>
    <row r="26" spans="1:4" ht="12.75">
      <c r="A26" s="12" t="s">
        <v>24</v>
      </c>
      <c r="B26" s="22">
        <f>Summary!C13</f>
        <v>80</v>
      </c>
      <c r="C26" s="22">
        <f>Summary!C28</f>
        <v>85</v>
      </c>
      <c r="D26" s="22">
        <f>Summary!C43</f>
        <v>94.44444444444444</v>
      </c>
    </row>
    <row r="27" spans="1:4" ht="12.75">
      <c r="A27" s="12" t="s">
        <v>25</v>
      </c>
      <c r="B27" s="22">
        <f>Summary!C14</f>
        <v>85.71428571428571</v>
      </c>
      <c r="C27" s="22">
        <f>Summary!C29</f>
        <v>86.8766404199475</v>
      </c>
      <c r="D27" s="22">
        <f>Summary!C44</f>
        <v>89.769820971867</v>
      </c>
    </row>
    <row r="28" spans="1:4" ht="12.75">
      <c r="A28" s="12" t="s">
        <v>26</v>
      </c>
      <c r="B28" s="22">
        <f>Summary!C15</f>
        <v>62.5</v>
      </c>
      <c r="C28" s="22">
        <f>Summary!C30</f>
        <v>77.77777777777779</v>
      </c>
      <c r="D28" s="22">
        <f>Summary!C45</f>
        <v>84.61538461538461</v>
      </c>
    </row>
    <row r="29" spans="1:4" ht="12.75">
      <c r="A29" s="12" t="s">
        <v>48</v>
      </c>
      <c r="B29" s="22" t="str">
        <f>Summary!C16</f>
        <v>-</v>
      </c>
      <c r="C29" s="22" t="str">
        <f>Summary!C31</f>
        <v>-</v>
      </c>
      <c r="D29" s="22">
        <f>Summary!C46</f>
        <v>100</v>
      </c>
    </row>
    <row r="30" spans="1:4" ht="12.75">
      <c r="A30" s="12" t="s">
        <v>28</v>
      </c>
      <c r="B30" s="22">
        <f>Summary!C17</f>
        <v>66.66666666666666</v>
      </c>
      <c r="C30" s="22">
        <f>Summary!C32</f>
        <v>75</v>
      </c>
      <c r="D30" s="22">
        <f>Summary!C47</f>
        <v>57.14285714285714</v>
      </c>
    </row>
    <row r="31" spans="1:4" ht="12.75">
      <c r="A31" s="12" t="s">
        <v>49</v>
      </c>
      <c r="B31" s="22">
        <f>Summary!C18</f>
        <v>92.85714285714286</v>
      </c>
      <c r="C31" s="22">
        <f>Summary!C33</f>
        <v>100</v>
      </c>
      <c r="D31" s="22">
        <f>Summary!C48</f>
        <v>100</v>
      </c>
    </row>
    <row r="34" ht="13.5" thickBot="1">
      <c r="A34" s="57" t="s">
        <v>96</v>
      </c>
    </row>
    <row r="35" spans="2:5" ht="12.75">
      <c r="B35" s="15">
        <v>1997</v>
      </c>
      <c r="C35" s="15">
        <v>1998</v>
      </c>
      <c r="D35" s="15">
        <v>1999</v>
      </c>
      <c r="E35" s="15">
        <v>2000</v>
      </c>
    </row>
    <row r="36" spans="1:5" ht="12.75">
      <c r="A36" t="s">
        <v>89</v>
      </c>
      <c r="B36">
        <f>Summary!H8</f>
        <v>0.8565310492505354</v>
      </c>
      <c r="C36">
        <f>Summary!I8</f>
        <v>84.31818181818181</v>
      </c>
      <c r="D36">
        <f>Summary!J8</f>
        <v>73.30415754923413</v>
      </c>
      <c r="E36">
        <f>Summary!K8</f>
        <v>93.66812227074236</v>
      </c>
    </row>
    <row r="37" spans="1:5" ht="12.75">
      <c r="A37" t="s">
        <v>90</v>
      </c>
      <c r="B37">
        <f>Summary!H9</f>
        <v>0.8565310492505354</v>
      </c>
      <c r="C37">
        <f>Summary!I9</f>
        <v>84.54545454545455</v>
      </c>
      <c r="D37">
        <f>Summary!J9</f>
        <v>91.2472647702407</v>
      </c>
      <c r="E37">
        <f>Summary!K9</f>
        <v>93.66812227074236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64"/>
  <sheetViews>
    <sheetView zoomScalePageLayoutView="0" workbookViewId="0" topLeftCell="A1">
      <selection activeCell="A1" sqref="A1"/>
    </sheetView>
  </sheetViews>
  <sheetFormatPr defaultColWidth="9.140625" defaultRowHeight="12.75"/>
  <cols>
    <col min="1" max="1" width="31.00390625" style="0" customWidth="1"/>
    <col min="7" max="7" width="31.00390625" style="0" customWidth="1"/>
  </cols>
  <sheetData>
    <row r="1" spans="1:7" ht="15.75">
      <c r="A1" s="14" t="str">
        <f>"Preliminary Report for "&amp;General!A4</f>
        <v>Preliminary Report for Kenyon College</v>
      </c>
      <c r="G1" s="14" t="str">
        <f>"Preliminary Report for "&amp;General!A4</f>
        <v>Preliminary Report for Kenyon College</v>
      </c>
    </row>
    <row r="3" spans="1:7" ht="13.5" thickBot="1">
      <c r="A3" s="1" t="s">
        <v>54</v>
      </c>
      <c r="G3" s="1" t="s">
        <v>87</v>
      </c>
    </row>
    <row r="4" spans="1:11" ht="12.75">
      <c r="A4" s="3"/>
      <c r="B4" s="15" t="s">
        <v>50</v>
      </c>
      <c r="C4" s="15" t="s">
        <v>51</v>
      </c>
      <c r="D4" s="15" t="s">
        <v>52</v>
      </c>
      <c r="E4" s="15" t="s">
        <v>53</v>
      </c>
      <c r="G4" s="3"/>
      <c r="H4" s="15">
        <v>2004</v>
      </c>
      <c r="I4" s="15">
        <v>2005</v>
      </c>
      <c r="J4" s="15">
        <v>2006</v>
      </c>
      <c r="K4" s="15">
        <v>2007</v>
      </c>
    </row>
    <row r="5" spans="1:11" ht="12.75">
      <c r="A5" s="13" t="s">
        <v>141</v>
      </c>
      <c r="B5" s="10"/>
      <c r="C5" s="10"/>
      <c r="D5" s="10"/>
      <c r="E5" s="10"/>
      <c r="G5" s="52" t="s">
        <v>88</v>
      </c>
      <c r="H5" s="55">
        <f>Retention!H19</f>
        <v>467</v>
      </c>
      <c r="I5" s="55">
        <f>Retention!G19</f>
        <v>440</v>
      </c>
      <c r="J5" s="55">
        <f>Retention!F19</f>
        <v>457</v>
      </c>
      <c r="K5" s="55">
        <f>Retention!E19</f>
        <v>458</v>
      </c>
    </row>
    <row r="6" spans="1:11" ht="12.75">
      <c r="A6" s="11" t="s">
        <v>47</v>
      </c>
      <c r="B6" s="17">
        <f>IF(Graduation!$C$22&gt;0,Graduation!D$22/Graduation!$C$22*100,"-")</f>
        <v>83.76470588235294</v>
      </c>
      <c r="C6" s="17">
        <f>IF(Graduation!$C$22&gt;0,SUM(Graduation!$D$22:E$22)/Graduation!$C$22*100,"-")</f>
        <v>85.41176470588235</v>
      </c>
      <c r="D6" s="17">
        <f>IF(Graduation!$C$22&gt;0,SUM(Graduation!$D$22:F$22)/Graduation!$C$22*100,"-")</f>
        <v>85.6470588235294</v>
      </c>
      <c r="E6" s="17">
        <f>IF(Graduation!$C$22&gt;0,SUM(Graduation!$D$22:G$22)/Graduation!$C$22*100,"-")</f>
        <v>85.6470588235294</v>
      </c>
      <c r="G6" s="10"/>
      <c r="H6" s="10"/>
      <c r="I6" s="10"/>
      <c r="J6" s="10"/>
      <c r="K6" s="10"/>
    </row>
    <row r="7" spans="1:11" ht="12.75">
      <c r="A7" s="10"/>
      <c r="B7" s="10"/>
      <c r="C7" s="10"/>
      <c r="D7" s="10"/>
      <c r="E7" s="10"/>
      <c r="G7" s="13" t="s">
        <v>97</v>
      </c>
      <c r="H7" s="10"/>
      <c r="I7" s="10"/>
      <c r="J7" s="10"/>
      <c r="K7" s="10"/>
    </row>
    <row r="8" spans="1:11" ht="12.75">
      <c r="A8" s="12" t="s">
        <v>13</v>
      </c>
      <c r="B8" s="17">
        <f>IF(Graduation!$C$37&gt;0,Graduation!D$37/Graduation!$C$37*100,"-")</f>
        <v>83.76470588235294</v>
      </c>
      <c r="C8" s="17">
        <f>IF(Graduation!$C$37&gt;0,SUM(Graduation!$D$37:E$37)/Graduation!$C$37*100,"-")</f>
        <v>85.41176470588235</v>
      </c>
      <c r="D8" s="17">
        <f>IF(Graduation!$C$37&gt;0,SUM(Graduation!$D$37:F$37)/Graduation!$C$37*100,"-")</f>
        <v>85.6470588235294</v>
      </c>
      <c r="E8" s="17">
        <f>IF(Graduation!$C$37&gt;0,SUM(Graduation!$D$37:G$37)/Graduation!$C$37*100,"-")</f>
        <v>85.6470588235294</v>
      </c>
      <c r="G8" s="53" t="s">
        <v>123</v>
      </c>
      <c r="H8" s="20">
        <f>IF(H$5&gt;0,Retention!H20/H$5*100,"-")</f>
        <v>0.8565310492505354</v>
      </c>
      <c r="I8" s="20">
        <f>IF(I$5&gt;0,Retention!G20/I$5*100,"-")</f>
        <v>84.31818181818181</v>
      </c>
      <c r="J8" s="20">
        <f>IF(J$5&gt;0,Retention!F20/J$5*100,"-")</f>
        <v>73.30415754923413</v>
      </c>
      <c r="K8" s="20">
        <f>IF(K$5&gt;0,Retention!E20/K$5*100,"-")</f>
        <v>93.66812227074236</v>
      </c>
    </row>
    <row r="9" spans="1:11" ht="12.75">
      <c r="A9" s="12" t="s">
        <v>17</v>
      </c>
      <c r="B9" s="17" t="str">
        <f>IF(Graduation!$C$49&gt;0,Graduation!D$49/Graduation!$C$49*100,"-")</f>
        <v>-</v>
      </c>
      <c r="C9" s="17" t="str">
        <f>IF(Graduation!$C$49&gt;0,SUM(Graduation!$D$49:E$49)/Graduation!$C$49*100,"-")</f>
        <v>-</v>
      </c>
      <c r="D9" s="17" t="str">
        <f>IF(Graduation!$C$49&gt;0,SUM(Graduation!$D$49:F$49)/Graduation!$C$49*100,"-")</f>
        <v>-</v>
      </c>
      <c r="E9" s="17" t="str">
        <f>IF(Graduation!$C$49&gt;0,SUM(Graduation!$D$49:G$49)/Graduation!$C$49*100,"-")</f>
        <v>-</v>
      </c>
      <c r="G9" s="53" t="s">
        <v>91</v>
      </c>
      <c r="H9" s="20">
        <f>IF(H$5&gt;0,Retention!H$22/H$5*100,"-")</f>
        <v>0.8565310492505354</v>
      </c>
      <c r="I9" s="20">
        <f>IF(I$5&gt;0,Retention!G$22/I$5*100,"-")</f>
        <v>84.54545454545455</v>
      </c>
      <c r="J9" s="20">
        <f>IF(J$5&gt;0,Retention!F$22/J$5*100,"-")</f>
        <v>91.2472647702407</v>
      </c>
      <c r="K9" s="20">
        <f>IF(K$5&gt;0,Retention!E$22/K$5*100,"-")</f>
        <v>93.66812227074236</v>
      </c>
    </row>
    <row r="10" spans="1:11" ht="12.75">
      <c r="A10" s="12" t="s">
        <v>23</v>
      </c>
      <c r="B10" s="17" t="str">
        <f>IF(Graduation!$C$62&gt;0,Graduation!D$62/Graduation!$C$62*100,"-")</f>
        <v>-</v>
      </c>
      <c r="C10" s="17" t="str">
        <f>IF(Graduation!$C$62&gt;0,SUM(Graduation!$D$62:E$62)/Graduation!$C$62*100,"-")</f>
        <v>-</v>
      </c>
      <c r="D10" s="17" t="str">
        <f>IF(Graduation!$C$62&gt;0,SUM(Graduation!$D$62:F$62)/Graduation!$C$62*100,"-")</f>
        <v>-</v>
      </c>
      <c r="E10" s="17" t="str">
        <f>IF(Graduation!$C$62&gt;0,SUM(Graduation!$D$62:G$62)/Graduation!$C$62*100,"-")</f>
        <v>-</v>
      </c>
      <c r="G10" s="12"/>
      <c r="H10" s="20"/>
      <c r="I10" s="20"/>
      <c r="J10" s="20"/>
      <c r="K10" s="20"/>
    </row>
    <row r="11" spans="1:11" ht="12.75">
      <c r="A11" s="12"/>
      <c r="B11" s="10"/>
      <c r="C11" s="10"/>
      <c r="D11" s="10"/>
      <c r="E11" s="10"/>
      <c r="G11" s="13" t="s">
        <v>98</v>
      </c>
      <c r="H11" s="54"/>
      <c r="I11" s="54"/>
      <c r="J11" s="54"/>
      <c r="K11" s="54"/>
    </row>
    <row r="12" spans="1:11" ht="12.75">
      <c r="A12" s="12" t="s">
        <v>21</v>
      </c>
      <c r="B12" s="17">
        <f>IF(Graduation!$C$78&gt;0,Graduation!D$78/Graduation!$C$78*100,"-")</f>
        <v>77.77777777777779</v>
      </c>
      <c r="C12" s="17">
        <f>IF(Graduation!$C$78&gt;0,SUM(Graduation!$D$78:E$78)/Graduation!$C$78*100,"-")</f>
        <v>83.33333333333334</v>
      </c>
      <c r="D12" s="17">
        <f>IF(Graduation!$C$78&gt;0,SUM(Graduation!$D$78:F$78)/Graduation!$C$78*100,"-")</f>
        <v>83.33333333333334</v>
      </c>
      <c r="E12" s="17">
        <f>IF(Graduation!$C$78&gt;0,SUM(Graduation!$D$78:G$78)/Graduation!$C$78*100,"-")</f>
        <v>83.33333333333334</v>
      </c>
      <c r="G12" s="53" t="s">
        <v>47</v>
      </c>
      <c r="H12" s="20">
        <f>IF(H$5&gt;0,Retention!H$24/H$5*100,"-")</f>
        <v>14.346895074946467</v>
      </c>
      <c r="I12" s="20">
        <f>IF(I$5&gt;0,Retention!G$24/I$5*100,"-")</f>
        <v>15.454545454545453</v>
      </c>
      <c r="J12" s="20">
        <f>IF(J$5&gt;0,Retention!F$24/J$5*100,"-")</f>
        <v>8.752735229759299</v>
      </c>
      <c r="K12" s="20">
        <f>IF(K$5&gt;0,Retention!E$24/K$5*100,"-")</f>
        <v>6.331877729257641</v>
      </c>
    </row>
    <row r="13" spans="1:11" ht="12.75">
      <c r="A13" s="12" t="s">
        <v>24</v>
      </c>
      <c r="B13" s="17">
        <f>IF(Graduation!$C$85&gt;0,Graduation!D$85/Graduation!$C$85*100,"-")</f>
        <v>80</v>
      </c>
      <c r="C13" s="17">
        <f>IF(Graduation!$C$85&gt;0,SUM(Graduation!$D$85:E$85)/Graduation!$C$85*100,"-")</f>
        <v>80</v>
      </c>
      <c r="D13" s="17">
        <f>IF(Graduation!$C$85&gt;0,SUM(Graduation!$D$85:F$85)/Graduation!$C$85*100,"-")</f>
        <v>80</v>
      </c>
      <c r="E13" s="17">
        <f>IF(Graduation!$C$85&gt;0,SUM(Graduation!$D$85:G$85)/Graduation!$C$85*100,"-")</f>
        <v>80</v>
      </c>
      <c r="G13" s="53" t="s">
        <v>94</v>
      </c>
      <c r="H13" s="20">
        <f>IF(H$5&gt;0,Retention!H$27/H$5*100,"-")</f>
        <v>0</v>
      </c>
      <c r="I13" s="20">
        <f>IF(I$5&gt;0,Retention!G$27/I$5*100,"-")</f>
        <v>0</v>
      </c>
      <c r="J13" s="20">
        <f>IF(J$5&gt;0,Retention!F$27/J$5*100,"-")</f>
        <v>0</v>
      </c>
      <c r="K13" s="20">
        <f>IF(K$5&gt;0,Retention!E$27/K$5*100,"-")</f>
        <v>0</v>
      </c>
    </row>
    <row r="14" spans="1:11" ht="12.75">
      <c r="A14" s="12" t="s">
        <v>25</v>
      </c>
      <c r="B14" s="17">
        <f>IF(Graduation!$C$92&gt;0,Graduation!D$92/Graduation!$C$92*100,"-")</f>
        <v>84.28571428571429</v>
      </c>
      <c r="C14" s="17">
        <f>IF(Graduation!$C$92&gt;0,SUM(Graduation!$D$92:E$92)/Graduation!$C$92*100,"-")</f>
        <v>85.71428571428571</v>
      </c>
      <c r="D14" s="17">
        <f>IF(Graduation!$C$92&gt;0,SUM(Graduation!$D$92:F$92)/Graduation!$C$92*100,"-")</f>
        <v>86</v>
      </c>
      <c r="E14" s="17">
        <f>IF(Graduation!$C$92&gt;0,SUM(Graduation!$D$92:G$92)/Graduation!$C$92*100,"-")</f>
        <v>86</v>
      </c>
      <c r="G14" s="53" t="s">
        <v>95</v>
      </c>
      <c r="H14" s="20">
        <f>IF(H$5&gt;0,Retention!H$28/H$5*100,"-")</f>
        <v>0</v>
      </c>
      <c r="I14" s="20">
        <f>IF(I$5&gt;0,Retention!G$28/I$5*100,"-")</f>
        <v>0</v>
      </c>
      <c r="J14" s="20">
        <f>IF(J$5&gt;0,Retention!F$28/J$5*100,"-")</f>
        <v>0</v>
      </c>
      <c r="K14" s="20">
        <f>IF(K$5&gt;0,Retention!E$28/K$5*100,"-")</f>
        <v>0</v>
      </c>
    </row>
    <row r="15" spans="1:11" ht="12.75">
      <c r="A15" s="12" t="s">
        <v>26</v>
      </c>
      <c r="B15" s="17">
        <f>IF(Graduation!$C$99&gt;0,Graduation!D$99/Graduation!$C$99*100,"-")</f>
        <v>62.5</v>
      </c>
      <c r="C15" s="17">
        <f>IF(Graduation!$C$99&gt;0,SUM(Graduation!$D$99:E$99)/Graduation!$C$99*100,"-")</f>
        <v>62.5</v>
      </c>
      <c r="D15" s="17">
        <f>IF(Graduation!$C$99&gt;0,SUM(Graduation!$D$99:F$99)/Graduation!$C$99*100,"-")</f>
        <v>62.5</v>
      </c>
      <c r="E15" s="17">
        <f>IF(Graduation!$C$99&gt;0,SUM(Graduation!$D$99:G$99)/Graduation!$C$99*100,"-")</f>
        <v>62.5</v>
      </c>
      <c r="G15" s="53" t="s">
        <v>92</v>
      </c>
      <c r="H15" s="20">
        <f>IF(H$5&gt;0,Retention!H$29/H$5*100,"-")</f>
        <v>0</v>
      </c>
      <c r="I15" s="20">
        <f>IF(I$5&gt;0,Retention!G$29/I$5*100,"-")</f>
        <v>0</v>
      </c>
      <c r="J15" s="20">
        <f>IF(J$5&gt;0,Retention!F$29/J$5*100,"-")</f>
        <v>0</v>
      </c>
      <c r="K15" s="20">
        <f>IF(K$5&gt;0,Retention!E$29/K$5*100,"-")</f>
        <v>0</v>
      </c>
    </row>
    <row r="16" spans="1:11" ht="13.5" thickBot="1">
      <c r="A16" s="12" t="s">
        <v>48</v>
      </c>
      <c r="B16" s="17" t="str">
        <f>IF(Graduation!$C$110&gt;0,Graduation!D$110/Graduation!$C$110*100,"-")</f>
        <v>-</v>
      </c>
      <c r="C16" s="17" t="str">
        <f>IF(Graduation!$C$110&gt;0,SUM(Graduation!$D$110:E$110)/Graduation!$C$110*100,"-")</f>
        <v>-</v>
      </c>
      <c r="D16" s="17" t="str">
        <f>IF(Graduation!$C$110&gt;0,SUM(Graduation!$D$110:F$110)/Graduation!$C$110*100,"-")</f>
        <v>-</v>
      </c>
      <c r="E16" s="17" t="str">
        <f>IF(Graduation!$C$110&gt;0,SUM(Graduation!$D$110:G$110)/Graduation!$C$110*100,"-")</f>
        <v>-</v>
      </c>
      <c r="G16" s="56" t="s">
        <v>93</v>
      </c>
      <c r="H16" s="21">
        <f>IF(H$5&gt;0,Retention!H$30/H$5*100,"-")</f>
        <v>0</v>
      </c>
      <c r="I16" s="21">
        <f>IF(I$5&gt;0,Retention!G$30/I$5*100,"-")</f>
        <v>0</v>
      </c>
      <c r="J16" s="21">
        <f>IF(J$5&gt;0,Retention!F$30/J$5*100,"-")</f>
        <v>0</v>
      </c>
      <c r="K16" s="21">
        <f>IF(K$5&gt;0,Retention!E$30/K$5*100,"-")</f>
        <v>0</v>
      </c>
    </row>
    <row r="17" spans="1:7" ht="12.75">
      <c r="A17" s="12" t="s">
        <v>28</v>
      </c>
      <c r="B17" s="17">
        <f>IF(Graduation!$C$117&gt;0,Graduation!D$117/Graduation!$C$117*100,"-")</f>
        <v>66.66666666666666</v>
      </c>
      <c r="C17" s="17">
        <f>IF(Graduation!$C$117&gt;0,SUM(Graduation!$D$117:E$117)/Graduation!$C$117*100,"-")</f>
        <v>66.66666666666666</v>
      </c>
      <c r="D17" s="17">
        <f>IF(Graduation!$C$117&gt;0,SUM(Graduation!$D$117:F$117)/Graduation!$C$117*100,"-")</f>
        <v>66.66666666666666</v>
      </c>
      <c r="E17" s="17">
        <f>IF(Graduation!$C$117&gt;0,SUM(Graduation!$D$117:G$117)/Graduation!$C$117*100,"-")</f>
        <v>66.66666666666666</v>
      </c>
      <c r="G17" s="10"/>
    </row>
    <row r="18" spans="1:7" ht="12.75">
      <c r="A18" s="12" t="s">
        <v>49</v>
      </c>
      <c r="B18" s="18">
        <f>IF(Graduation!$C$124&gt;0,Graduation!D$124/Graduation!$C$124*100,"-")</f>
        <v>85.71428571428571</v>
      </c>
      <c r="C18" s="18">
        <f>IF(Graduation!$C$124&gt;0,SUM(Graduation!$D$124:E$124)/Graduation!$C$124*100,"-")</f>
        <v>92.85714285714286</v>
      </c>
      <c r="D18" s="18">
        <f>IF(Graduation!$C$124&gt;0,SUM(Graduation!$D$124:F$124)/Graduation!$C$124*100,"-")</f>
        <v>92.85714285714286</v>
      </c>
      <c r="E18" s="18">
        <f>IF(Graduation!$C$124&gt;0,SUM(Graduation!$D$124:G$124)/Graduation!$C$124*100,"-")</f>
        <v>92.85714285714286</v>
      </c>
      <c r="G18" s="10"/>
    </row>
    <row r="19" spans="1:5" ht="12.75">
      <c r="A19" s="10"/>
      <c r="B19" s="10"/>
      <c r="C19" s="10"/>
      <c r="D19" s="10"/>
      <c r="E19" s="10"/>
    </row>
    <row r="20" spans="1:5" ht="12.75">
      <c r="A20" s="13" t="s">
        <v>144</v>
      </c>
      <c r="B20" s="10"/>
      <c r="C20" s="10"/>
      <c r="D20" s="10"/>
      <c r="E20" s="10"/>
    </row>
    <row r="21" spans="1:5" ht="12.75">
      <c r="A21" s="11" t="s">
        <v>47</v>
      </c>
      <c r="B21" s="17">
        <f>IF(Graduation!$C$23&gt;0,Graduation!E$23/Graduation!$C$23*100,"-")</f>
        <v>85.22727272727273</v>
      </c>
      <c r="C21" s="17">
        <f>IF(Graduation!$C$23&gt;0,SUM(Graduation!$E$23:F$23)/Graduation!$C$23*100,"-")</f>
        <v>87.5</v>
      </c>
      <c r="D21" s="17">
        <f>IF(Graduation!$C$23&gt;0,SUM(Graduation!$E$23:G$23)/Graduation!$C$23*100,"-")</f>
        <v>87.95454545454545</v>
      </c>
      <c r="E21" s="17" t="str">
        <f>"-"</f>
        <v>-</v>
      </c>
    </row>
    <row r="22" spans="1:5" ht="12.75">
      <c r="A22" s="10"/>
      <c r="B22" s="10"/>
      <c r="C22" s="10"/>
      <c r="D22" s="10"/>
      <c r="E22" s="10"/>
    </row>
    <row r="23" spans="1:5" ht="12.75">
      <c r="A23" s="12" t="s">
        <v>13</v>
      </c>
      <c r="B23" s="17">
        <f>IF(Graduation!$C$38&gt;0,Graduation!E$38/Graduation!$C$38*100,"-")</f>
        <v>85.22727272727273</v>
      </c>
      <c r="C23" s="17">
        <f>IF(Graduation!$C$38&gt;0,SUM(Graduation!$E$38:F$38)/Graduation!$C$38*100,"-")</f>
        <v>87.5</v>
      </c>
      <c r="D23" s="17">
        <f>IF(Graduation!$C$38&gt;0,SUM(Graduation!$E$38:G$38)/Graduation!$C$38*100,"-")</f>
        <v>87.95454545454545</v>
      </c>
      <c r="E23" s="17" t="str">
        <f>"-"</f>
        <v>-</v>
      </c>
    </row>
    <row r="24" spans="1:5" ht="12.75">
      <c r="A24" s="12" t="s">
        <v>17</v>
      </c>
      <c r="B24" s="17" t="str">
        <f>IF(Graduation!$C$50&gt;0,Graduation!E$50/Graduation!$C$50*100,"-")</f>
        <v>-</v>
      </c>
      <c r="C24" s="17" t="str">
        <f>IF(Graduation!$C$50&gt;0,SUM(Graduation!$E$50:F$50)/Graduation!$C$50*100,"-")</f>
        <v>-</v>
      </c>
      <c r="D24" s="17" t="str">
        <f>IF(Graduation!$C$50&gt;0,SUM(Graduation!$E$50:G$50)/Graduation!$C$50*100,"-")</f>
        <v>-</v>
      </c>
      <c r="E24" s="17" t="str">
        <f>"-"</f>
        <v>-</v>
      </c>
    </row>
    <row r="25" spans="1:5" ht="12.75">
      <c r="A25" s="12" t="s">
        <v>23</v>
      </c>
      <c r="B25" s="17" t="str">
        <f>IF(Graduation!$C$63&gt;0,Graduation!E$63/Graduation!$C$63*100,"-")</f>
        <v>-</v>
      </c>
      <c r="C25" s="17" t="str">
        <f>IF(Graduation!$C$63&gt;0,SUM(Graduation!$E$63:F$63)/Graduation!$C$63*100,"-")</f>
        <v>-</v>
      </c>
      <c r="D25" s="17" t="str">
        <f>IF(Graduation!$C$63&gt;0,SUM(Graduation!$E$63:G$63)/Graduation!$C$63*100,"-")</f>
        <v>-</v>
      </c>
      <c r="E25" s="17" t="str">
        <f>"-"</f>
        <v>-</v>
      </c>
    </row>
    <row r="26" spans="1:5" ht="12.75">
      <c r="A26" s="12"/>
      <c r="B26" s="10"/>
      <c r="C26" s="10"/>
      <c r="D26" s="10"/>
      <c r="E26" s="10"/>
    </row>
    <row r="27" spans="1:5" ht="12.75">
      <c r="A27" s="12" t="s">
        <v>21</v>
      </c>
      <c r="B27" s="17">
        <f>IF(Graduation!$C$79&gt;0,Graduation!E$79/Graduation!$C$79*100,"-")</f>
        <v>77.77777777777779</v>
      </c>
      <c r="C27" s="17">
        <f>IF(Graduation!$C$79&gt;0,SUM(Graduation!$E$79:F$79)/Graduation!$C$79*100,"-")</f>
        <v>77.77777777777779</v>
      </c>
      <c r="D27" s="17">
        <f>IF(Graduation!$C$79&gt;0,SUM(Graduation!$E$79:G$79)/Graduation!$C$79*100,"-")</f>
        <v>77.77777777777779</v>
      </c>
      <c r="E27" s="17" t="str">
        <f aca="true" t="shared" si="0" ref="E27:E33">"-"</f>
        <v>-</v>
      </c>
    </row>
    <row r="28" spans="1:5" ht="12.75">
      <c r="A28" s="12" t="s">
        <v>24</v>
      </c>
      <c r="B28" s="17">
        <f>IF(Graduation!$C$86&gt;0,Graduation!E$86/Graduation!$C$86*100,"-")</f>
        <v>80</v>
      </c>
      <c r="C28" s="17">
        <f>IF(Graduation!$C$86&gt;0,SUM(Graduation!$E$86:F$86)/Graduation!$C$86*100,"-")</f>
        <v>85</v>
      </c>
      <c r="D28" s="17">
        <f>IF(Graduation!$C$86&gt;0,SUM(Graduation!$E$86:G$86)/Graduation!$C$86*100,"-")</f>
        <v>85</v>
      </c>
      <c r="E28" s="17" t="str">
        <f t="shared" si="0"/>
        <v>-</v>
      </c>
    </row>
    <row r="29" spans="1:5" ht="12.75">
      <c r="A29" s="12" t="s">
        <v>25</v>
      </c>
      <c r="B29" s="17">
        <f>IF(Graduation!$C$93&gt;0,Graduation!E$93/Graduation!$C$93*100,"-")</f>
        <v>84.51443569553805</v>
      </c>
      <c r="C29" s="17">
        <f>IF(Graduation!$C$93&gt;0,SUM(Graduation!$E$93:F$93)/Graduation!$C$93*100,"-")</f>
        <v>86.8766404199475</v>
      </c>
      <c r="D29" s="17">
        <f>IF(Graduation!$C$93&gt;0,SUM(Graduation!$E$93:G$93)/Graduation!$C$93*100,"-")</f>
        <v>87.4015748031496</v>
      </c>
      <c r="E29" s="17" t="str">
        <f t="shared" si="0"/>
        <v>-</v>
      </c>
    </row>
    <row r="30" spans="1:5" ht="12.75">
      <c r="A30" s="12" t="s">
        <v>26</v>
      </c>
      <c r="B30" s="17">
        <f>IF(Graduation!$C$100&gt;0,Graduation!E$100/Graduation!$C$100*100,"-")</f>
        <v>77.77777777777779</v>
      </c>
      <c r="C30" s="17">
        <f>IF(Graduation!$C$100&gt;0,SUM(Graduation!$E$100:F$100)/Graduation!$C$100*100,"-")</f>
        <v>77.77777777777779</v>
      </c>
      <c r="D30" s="17">
        <f>IF(Graduation!$C$100&gt;0,SUM(Graduation!$E$100:G$100)/Graduation!$C$100*100,"-")</f>
        <v>77.77777777777779</v>
      </c>
      <c r="E30" s="17" t="str">
        <f t="shared" si="0"/>
        <v>-</v>
      </c>
    </row>
    <row r="31" spans="1:5" ht="12.75">
      <c r="A31" s="12" t="s">
        <v>48</v>
      </c>
      <c r="B31" s="17" t="str">
        <f>IF(Graduation!$C$111&gt;0,Graduation!E$111/Graduation!$C$111*100,"-")</f>
        <v>-</v>
      </c>
      <c r="C31" s="17" t="str">
        <f>IF(Graduation!$C$111&gt;0,SUM(Graduation!$E$111:F$111)/Graduation!$C$111*100,"-")</f>
        <v>-</v>
      </c>
      <c r="D31" s="17" t="str">
        <f>IF(Graduation!$C$111&gt;0,SUM(Graduation!$E$111:G$111)/Graduation!$C$111*100,"-")</f>
        <v>-</v>
      </c>
      <c r="E31" s="17" t="str">
        <f t="shared" si="0"/>
        <v>-</v>
      </c>
    </row>
    <row r="32" spans="1:5" ht="12.75">
      <c r="A32" s="12" t="s">
        <v>28</v>
      </c>
      <c r="B32" s="17">
        <f>IF(Graduation!$C$118&gt;0,Graduation!E$118/Graduation!$C$118*100,"-")</f>
        <v>75</v>
      </c>
      <c r="C32" s="17">
        <f>IF(Graduation!$C$118&gt;0,SUM(Graduation!$E$118:F$118)/Graduation!$C$118*100,"-")</f>
        <v>75</v>
      </c>
      <c r="D32" s="17">
        <f>IF(Graduation!$C$118&gt;0,SUM(Graduation!$E$118:G$118)/Graduation!$C$118*100,"-")</f>
        <v>75</v>
      </c>
      <c r="E32" s="17" t="str">
        <f t="shared" si="0"/>
        <v>-</v>
      </c>
    </row>
    <row r="33" spans="1:5" ht="12.75">
      <c r="A33" s="12" t="s">
        <v>49</v>
      </c>
      <c r="B33" s="18">
        <f>IF(Graduation!$C$125&gt;0,Graduation!E$125/Graduation!$C$125*100,"-")</f>
        <v>100</v>
      </c>
      <c r="C33" s="18">
        <f>IF(Graduation!$C$125&gt;0,SUM(Graduation!$E$125:F$125)/Graduation!$C$125*100,"-")</f>
        <v>100</v>
      </c>
      <c r="D33" s="18">
        <f>IF(Graduation!$C$125&gt;0,SUM(Graduation!$E$125:G$125)/Graduation!$C$125*100,"-")</f>
        <v>100</v>
      </c>
      <c r="E33" s="18" t="str">
        <f t="shared" si="0"/>
        <v>-</v>
      </c>
    </row>
    <row r="34" spans="1:5" ht="12.75">
      <c r="A34" s="10"/>
      <c r="B34" s="10"/>
      <c r="C34" s="10"/>
      <c r="D34" s="19"/>
      <c r="E34" s="19"/>
    </row>
    <row r="35" spans="1:5" ht="12.75">
      <c r="A35" s="13" t="s">
        <v>146</v>
      </c>
      <c r="B35" s="10"/>
      <c r="C35" s="10"/>
      <c r="D35" s="19"/>
      <c r="E35" s="19"/>
    </row>
    <row r="36" spans="1:5" ht="12.75">
      <c r="A36" s="11" t="s">
        <v>47</v>
      </c>
      <c r="B36" s="17">
        <f>IF(Graduation!$C$24&gt;0,Graduation!F$24/Graduation!$C$24*100,"-")</f>
        <v>85.46255506607929</v>
      </c>
      <c r="C36" s="17">
        <f>IF(Graduation!$C$24&gt;0,SUM(Graduation!$F$24:G$24)/Graduation!$C$24*100,"-")</f>
        <v>88.76651982378854</v>
      </c>
      <c r="D36" s="17" t="str">
        <f>"-"</f>
        <v>-</v>
      </c>
      <c r="E36" s="17" t="str">
        <f>"-"</f>
        <v>-</v>
      </c>
    </row>
    <row r="37" spans="1:5" ht="12.75">
      <c r="A37" s="10"/>
      <c r="B37" s="10"/>
      <c r="C37" s="10"/>
      <c r="D37" s="10"/>
      <c r="E37" s="10"/>
    </row>
    <row r="38" spans="1:5" ht="12.75">
      <c r="A38" s="12" t="s">
        <v>13</v>
      </c>
      <c r="B38" s="17">
        <f>IF(Graduation!$C$39&gt;0,Graduation!F$39/Graduation!$C$39*100,"-")</f>
        <v>85.46255506607929</v>
      </c>
      <c r="C38" s="17">
        <f>IF(Graduation!$C$39&gt;0,SUM(Graduation!$F$39:G$39)/Graduation!$C$39*100,"-")</f>
        <v>88.76651982378854</v>
      </c>
      <c r="D38" s="17" t="str">
        <f aca="true" t="shared" si="1" ref="D38:E40">"-"</f>
        <v>-</v>
      </c>
      <c r="E38" s="17" t="str">
        <f t="shared" si="1"/>
        <v>-</v>
      </c>
    </row>
    <row r="39" spans="1:5" ht="12.75">
      <c r="A39" s="12" t="s">
        <v>17</v>
      </c>
      <c r="B39" s="17" t="str">
        <f>IF(Graduation!$C$51&gt;0,Graduation!F$51/Graduation!$C$51*100,"-")</f>
        <v>-</v>
      </c>
      <c r="C39" s="17" t="str">
        <f>IF(Graduation!$C$51&gt;0,SUM(Graduation!$F$51:G$51)/Graduation!$C$51*100,"-")</f>
        <v>-</v>
      </c>
      <c r="D39" s="17" t="str">
        <f t="shared" si="1"/>
        <v>-</v>
      </c>
      <c r="E39" s="17" t="str">
        <f t="shared" si="1"/>
        <v>-</v>
      </c>
    </row>
    <row r="40" spans="1:5" ht="12.75">
      <c r="A40" s="12" t="s">
        <v>23</v>
      </c>
      <c r="B40" s="17" t="str">
        <f>IF(Graduation!$C$64&gt;0,Graduation!F$64/Graduation!$C$64*100,"-")</f>
        <v>-</v>
      </c>
      <c r="C40" s="17" t="str">
        <f>IF(Graduation!$C$64&gt;0,SUM(Graduation!$F$64:G$64)/Graduation!$C$64*100,"-")</f>
        <v>-</v>
      </c>
      <c r="D40" s="17" t="str">
        <f t="shared" si="1"/>
        <v>-</v>
      </c>
      <c r="E40" s="17" t="str">
        <f t="shared" si="1"/>
        <v>-</v>
      </c>
    </row>
    <row r="41" spans="1:5" ht="12.75">
      <c r="A41" s="12"/>
      <c r="B41" s="10"/>
      <c r="C41" s="10"/>
      <c r="D41" s="10"/>
      <c r="E41" s="10"/>
    </row>
    <row r="42" spans="1:5" ht="12.75">
      <c r="A42" s="12" t="s">
        <v>21</v>
      </c>
      <c r="B42" s="17">
        <f>IF(Graduation!$C$80&gt;0,Graduation!F$80/Graduation!$C$80*100,"-")</f>
        <v>66.66666666666666</v>
      </c>
      <c r="C42" s="17">
        <f>IF(Graduation!$C$80&gt;0,SUM(Graduation!$F$80:G$80)/Graduation!$C$80*100,"-")</f>
        <v>88.88888888888889</v>
      </c>
      <c r="D42" s="17" t="str">
        <f aca="true" t="shared" si="2" ref="D42:E48">"-"</f>
        <v>-</v>
      </c>
      <c r="E42" s="17" t="str">
        <f t="shared" si="2"/>
        <v>-</v>
      </c>
    </row>
    <row r="43" spans="1:5" ht="12.75">
      <c r="A43" s="12" t="s">
        <v>24</v>
      </c>
      <c r="B43" s="17">
        <f>IF(Graduation!$C$87&gt;0,Graduation!F$87/Graduation!$C$87*100,"-")</f>
        <v>88.88888888888889</v>
      </c>
      <c r="C43" s="17">
        <f>IF(Graduation!$C$87&gt;0,SUM(Graduation!$F$87:G$87)/Graduation!$C$87*100,"-")</f>
        <v>94.44444444444444</v>
      </c>
      <c r="D43" s="17" t="str">
        <f t="shared" si="2"/>
        <v>-</v>
      </c>
      <c r="E43" s="17" t="str">
        <f t="shared" si="2"/>
        <v>-</v>
      </c>
    </row>
    <row r="44" spans="1:5" ht="12.75">
      <c r="A44" s="12" t="s">
        <v>25</v>
      </c>
      <c r="B44" s="17">
        <f>IF(Graduation!$C$94&gt;0,Graduation!F$94/Graduation!$C$94*100,"-")</f>
        <v>86.95652173913044</v>
      </c>
      <c r="C44" s="17">
        <f>IF(Graduation!$C$94&gt;0,SUM(Graduation!$F$94:G$94)/Graduation!$C$94*100,"-")</f>
        <v>89.769820971867</v>
      </c>
      <c r="D44" s="17" t="str">
        <f t="shared" si="2"/>
        <v>-</v>
      </c>
      <c r="E44" s="17" t="str">
        <f t="shared" si="2"/>
        <v>-</v>
      </c>
    </row>
    <row r="45" spans="1:5" ht="12.75">
      <c r="A45" s="12" t="s">
        <v>26</v>
      </c>
      <c r="B45" s="17">
        <f>IF(Graduation!$C$101&gt;0,Graduation!F$101/Graduation!$C$101*100,"-")</f>
        <v>76.92307692307693</v>
      </c>
      <c r="C45" s="17">
        <f>IF(Graduation!$C$101&gt;0,SUM(Graduation!$F$101:G$101)/Graduation!$C$101*100,"-")</f>
        <v>84.61538461538461</v>
      </c>
      <c r="D45" s="17" t="str">
        <f t="shared" si="2"/>
        <v>-</v>
      </c>
      <c r="E45" s="17" t="str">
        <f t="shared" si="2"/>
        <v>-</v>
      </c>
    </row>
    <row r="46" spans="1:5" ht="12.75">
      <c r="A46" s="12" t="s">
        <v>48</v>
      </c>
      <c r="B46" s="17">
        <f>IF(Graduation!$C$112&gt;0,Graduation!F$112/Graduation!$C$112*100,"-")</f>
        <v>100</v>
      </c>
      <c r="C46" s="17">
        <f>IF(Graduation!$C$112&gt;0,SUM(Graduation!$F$112:G$112)/Graduation!$C$112*100,"-")</f>
        <v>100</v>
      </c>
      <c r="D46" s="17" t="str">
        <f t="shared" si="2"/>
        <v>-</v>
      </c>
      <c r="E46" s="17" t="str">
        <f t="shared" si="2"/>
        <v>-</v>
      </c>
    </row>
    <row r="47" spans="1:5" ht="12.75">
      <c r="A47" s="12" t="s">
        <v>28</v>
      </c>
      <c r="B47" s="17">
        <f>IF(Graduation!$C$119&gt;0,Graduation!F$119/Graduation!$C$119*100,"-")</f>
        <v>57.14285714285714</v>
      </c>
      <c r="C47" s="17">
        <f>IF(Graduation!$C$119&gt;0,SUM(Graduation!$F$119:G$119)/Graduation!$C$119*100,"-")</f>
        <v>57.14285714285714</v>
      </c>
      <c r="D47" s="17" t="str">
        <f t="shared" si="2"/>
        <v>-</v>
      </c>
      <c r="E47" s="17" t="str">
        <f t="shared" si="2"/>
        <v>-</v>
      </c>
    </row>
    <row r="48" spans="1:5" ht="12.75">
      <c r="A48" s="12" t="s">
        <v>49</v>
      </c>
      <c r="B48" s="18">
        <f>IF(Graduation!$C$126&gt;0,Graduation!F$126/Graduation!$C$126*100,"-")</f>
        <v>100</v>
      </c>
      <c r="C48" s="18">
        <f>IF(Graduation!$C$126&gt;0,SUM(Graduation!$F$126:G$126)/Graduation!$C$126*100,"-")</f>
        <v>100</v>
      </c>
      <c r="D48" s="18" t="str">
        <f t="shared" si="2"/>
        <v>-</v>
      </c>
      <c r="E48" s="18" t="str">
        <f t="shared" si="2"/>
        <v>-</v>
      </c>
    </row>
    <row r="49" spans="1:5" ht="12.75">
      <c r="A49" s="10"/>
      <c r="B49" s="10"/>
      <c r="C49" s="10"/>
      <c r="D49" s="19"/>
      <c r="E49" s="19"/>
    </row>
    <row r="50" spans="1:5" ht="12.75">
      <c r="A50" s="13" t="s">
        <v>153</v>
      </c>
      <c r="B50" s="10"/>
      <c r="C50" s="10"/>
      <c r="D50" s="19"/>
      <c r="E50" s="19"/>
    </row>
    <row r="51" spans="1:5" ht="12.75">
      <c r="A51" s="11" t="s">
        <v>47</v>
      </c>
      <c r="B51" s="17">
        <f>IF(Graduation!$C$25&gt;0,Graduation!G$25/Graduation!$C$25*100,"-")</f>
        <v>84.61538461538461</v>
      </c>
      <c r="C51" s="17" t="str">
        <f>"-"</f>
        <v>-</v>
      </c>
      <c r="D51" s="17" t="str">
        <f>"-"</f>
        <v>-</v>
      </c>
      <c r="E51" s="17" t="str">
        <f>"-"</f>
        <v>-</v>
      </c>
    </row>
    <row r="52" spans="1:5" ht="12.75">
      <c r="A52" s="10"/>
      <c r="B52" s="10"/>
      <c r="C52" s="19"/>
      <c r="D52" s="19"/>
      <c r="E52" s="19"/>
    </row>
    <row r="53" spans="1:5" ht="12.75">
      <c r="A53" s="12" t="s">
        <v>13</v>
      </c>
      <c r="B53" s="17">
        <f>IF(Graduation!$C$40&gt;0,Graduation!G$40/Graduation!$C$40*100,"-")</f>
        <v>84.61538461538461</v>
      </c>
      <c r="C53" s="20" t="str">
        <f aca="true" t="shared" si="3" ref="C53:E55">"-"</f>
        <v>-</v>
      </c>
      <c r="D53" s="20" t="str">
        <f t="shared" si="3"/>
        <v>-</v>
      </c>
      <c r="E53" s="20" t="str">
        <f t="shared" si="3"/>
        <v>-</v>
      </c>
    </row>
    <row r="54" spans="1:5" ht="12.75">
      <c r="A54" s="12" t="s">
        <v>17</v>
      </c>
      <c r="B54" s="17" t="str">
        <f>IF(Graduation!$C$52&gt;0,Graduation!G$52/Graduation!$C$52*100,"-")</f>
        <v>-</v>
      </c>
      <c r="C54" s="20" t="str">
        <f t="shared" si="3"/>
        <v>-</v>
      </c>
      <c r="D54" s="20" t="str">
        <f t="shared" si="3"/>
        <v>-</v>
      </c>
      <c r="E54" s="20" t="str">
        <f t="shared" si="3"/>
        <v>-</v>
      </c>
    </row>
    <row r="55" spans="1:5" ht="12.75">
      <c r="A55" s="12" t="s">
        <v>23</v>
      </c>
      <c r="B55" s="17" t="str">
        <f>IF(Graduation!$C$65&gt;0,Graduation!G$65/Graduation!$C$65*100,"-")</f>
        <v>-</v>
      </c>
      <c r="C55" s="20" t="str">
        <f t="shared" si="3"/>
        <v>-</v>
      </c>
      <c r="D55" s="20" t="str">
        <f t="shared" si="3"/>
        <v>-</v>
      </c>
      <c r="E55" s="20" t="str">
        <f t="shared" si="3"/>
        <v>-</v>
      </c>
    </row>
    <row r="56" spans="1:5" ht="12.75">
      <c r="A56" s="12"/>
      <c r="B56" s="10"/>
      <c r="C56" s="19"/>
      <c r="D56" s="19"/>
      <c r="E56" s="19"/>
    </row>
    <row r="57" spans="1:5" ht="12.75">
      <c r="A57" s="12" t="s">
        <v>21</v>
      </c>
      <c r="B57" s="17">
        <f>IF(Graduation!$C$81&gt;0,Graduation!G$81/Graduation!$C$81*100,"-")</f>
        <v>75</v>
      </c>
      <c r="C57" s="20" t="str">
        <f aca="true" t="shared" si="4" ref="C57:E63">"-"</f>
        <v>-</v>
      </c>
      <c r="D57" s="20" t="str">
        <f t="shared" si="4"/>
        <v>-</v>
      </c>
      <c r="E57" s="20" t="str">
        <f t="shared" si="4"/>
        <v>-</v>
      </c>
    </row>
    <row r="58" spans="1:5" ht="12.75">
      <c r="A58" s="12" t="s">
        <v>24</v>
      </c>
      <c r="B58" s="17">
        <f>IF(Graduation!$C$88&gt;0,Graduation!G$88/Graduation!$C$88*100,"-")</f>
        <v>83.33333333333334</v>
      </c>
      <c r="C58" s="20" t="str">
        <f t="shared" si="4"/>
        <v>-</v>
      </c>
      <c r="D58" s="20" t="str">
        <f t="shared" si="4"/>
        <v>-</v>
      </c>
      <c r="E58" s="20" t="str">
        <f t="shared" si="4"/>
        <v>-</v>
      </c>
    </row>
    <row r="59" spans="1:5" ht="12.75">
      <c r="A59" s="12" t="s">
        <v>25</v>
      </c>
      <c r="B59" s="17">
        <f>IF(Graduation!$C$95&gt;0,Graduation!G$95/Graduation!$C$95*100,"-")</f>
        <v>86.43617021276596</v>
      </c>
      <c r="C59" s="20" t="str">
        <f t="shared" si="4"/>
        <v>-</v>
      </c>
      <c r="D59" s="20" t="str">
        <f t="shared" si="4"/>
        <v>-</v>
      </c>
      <c r="E59" s="20" t="str">
        <f t="shared" si="4"/>
        <v>-</v>
      </c>
    </row>
    <row r="60" spans="1:5" ht="12.75">
      <c r="A60" s="12" t="s">
        <v>26</v>
      </c>
      <c r="B60" s="17">
        <f>IF(Graduation!$C$102&gt;0,Graduation!G$102/Graduation!$C$102*100,"-")</f>
        <v>75</v>
      </c>
      <c r="C60" s="20" t="str">
        <f t="shared" si="4"/>
        <v>-</v>
      </c>
      <c r="D60" s="20" t="str">
        <f t="shared" si="4"/>
        <v>-</v>
      </c>
      <c r="E60" s="20" t="str">
        <f t="shared" si="4"/>
        <v>-</v>
      </c>
    </row>
    <row r="61" spans="1:5" ht="12.75">
      <c r="A61" s="12" t="s">
        <v>48</v>
      </c>
      <c r="B61" s="17">
        <f>IF(Graduation!$C$113&gt;0,Graduation!G$113/Graduation!$C$113*100,"-")</f>
        <v>50</v>
      </c>
      <c r="C61" s="20" t="str">
        <f t="shared" si="4"/>
        <v>-</v>
      </c>
      <c r="D61" s="20" t="str">
        <f t="shared" si="4"/>
        <v>-</v>
      </c>
      <c r="E61" s="20" t="str">
        <f t="shared" si="4"/>
        <v>-</v>
      </c>
    </row>
    <row r="62" spans="1:5" ht="12.75">
      <c r="A62" s="12" t="s">
        <v>28</v>
      </c>
      <c r="B62" s="17">
        <f>IF(Graduation!$C$120&gt;0,Graduation!G$120/Graduation!$C$120*100,"-")</f>
        <v>72</v>
      </c>
      <c r="C62" s="20" t="str">
        <f t="shared" si="4"/>
        <v>-</v>
      </c>
      <c r="D62" s="20" t="str">
        <f t="shared" si="4"/>
        <v>-</v>
      </c>
      <c r="E62" s="20" t="str">
        <f t="shared" si="4"/>
        <v>-</v>
      </c>
    </row>
    <row r="63" spans="1:5" ht="13.5" thickBot="1">
      <c r="A63" s="16" t="s">
        <v>49</v>
      </c>
      <c r="B63" s="21">
        <f>IF(Graduation!$C$127&gt;0,Graduation!G$127/Graduation!$C$127*100,"-")</f>
        <v>92.3076923076923</v>
      </c>
      <c r="C63" s="21" t="str">
        <f t="shared" si="4"/>
        <v>-</v>
      </c>
      <c r="D63" s="21" t="str">
        <f t="shared" si="4"/>
        <v>-</v>
      </c>
      <c r="E63" s="21" t="str">
        <f t="shared" si="4"/>
        <v>-</v>
      </c>
    </row>
    <row r="64" spans="1:5" ht="12.75">
      <c r="A64" s="10"/>
      <c r="B64" s="10"/>
      <c r="C64" s="10"/>
      <c r="D64" s="10"/>
      <c r="E64" s="10"/>
    </row>
  </sheetData>
  <sheetProtection/>
  <printOptions/>
  <pageMargins left="1" right="1" top="1" bottom="1" header="0.5" footer="0.5"/>
  <pageSetup horizontalDpi="600" verticalDpi="600" orientation="portrait" r:id="rId1"/>
  <headerFooter alignWithMargins="0">
    <oddHeader>&amp;C&amp;"Arial,Bold"&amp;16Higher Education Data Sharing Consortium&amp;"Arial,Regular"&amp;10
&amp;"Arial,Bold"&amp;14Graduation and Retention Rate Study</oddHeader>
    <oddFooter>&amp;L&amp;Z&amp;F&amp;RPage &amp;P/&amp;N
&amp;D, &amp;T</oddFooter>
  </headerFooter>
  <rowBreaks count="4" manualBreakCount="4">
    <brk id="49" max="4" man="1"/>
    <brk id="64" max="255" man="1"/>
    <brk id="86" max="255" man="1"/>
    <brk id="108"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Graduation and Retention</dc:subject>
  <dc:creator>Sandra Atkins</dc:creator>
  <cp:keywords/>
  <dc:description/>
  <cp:lastModifiedBy>Bev Actis</cp:lastModifiedBy>
  <cp:lastPrinted>2008-10-17T18:15:22Z</cp:lastPrinted>
  <dcterms:created xsi:type="dcterms:W3CDTF">2001-10-03T18:54:37Z</dcterms:created>
  <dcterms:modified xsi:type="dcterms:W3CDTF">2008-10-22T15:29:31Z</dcterms:modified>
  <cp:category/>
  <cp:version/>
  <cp:contentType/>
  <cp:contentStatus/>
</cp:coreProperties>
</file>